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ffice-Benutzer\Documents\1. Bücher\Excel_Funktionen_professionell\Übungen_zum_Download\Kapitel_3_Beispieldaten\"/>
    </mc:Choice>
  </mc:AlternateContent>
  <bookViews>
    <workbookView xWindow="0" yWindow="0" windowWidth="17655" windowHeight="9300" tabRatio="870" activeTab="2"/>
  </bookViews>
  <sheets>
    <sheet name="WENN_S.71" sheetId="3" r:id="rId1"/>
    <sheet name="WENN_S.72" sheetId="7" r:id="rId2"/>
    <sheet name="ODER_XODER_S.74" sheetId="1" r:id="rId3"/>
    <sheet name="UND_S.75" sheetId="2" r:id="rId4"/>
    <sheet name="WENN_ODER_S.77" sheetId="9" r:id="rId5"/>
    <sheet name="ISTLEER_S.79" sheetId="10" r:id="rId6"/>
    <sheet name="WENNFEHLER_S.80" sheetId="11" r:id="rId7"/>
    <sheet name="WENNNV_S.81" sheetId="12" r:id="rId8"/>
    <sheet name="ZÄHLENWENN_S.82" sheetId="13" r:id="rId9"/>
    <sheet name="ZÄHLENWENN_S.82_unten" sheetId="17" r:id="rId10"/>
    <sheet name="ZÄHLENWENNS_S.83" sheetId="18" r:id="rId11"/>
    <sheet name="SUMMEWENN_S.83" sheetId="19" r:id="rId12"/>
    <sheet name="SUMMEWENN_S.84" sheetId="20" r:id="rId13"/>
    <sheet name="SUMMEWENNS_S.84" sheetId="21" r:id="rId14"/>
    <sheet name="MITTELWERTWENN_S.85" sheetId="22" r:id="rId15"/>
    <sheet name="MITTELWERTWENN_2_S.85" sheetId="23" r:id="rId16"/>
    <sheet name="bed.Format._S.88" sheetId="14" r:id="rId17"/>
    <sheet name="Übung_S.89" sheetId="15" r:id="rId18"/>
    <sheet name="Übung_S.92" sheetId="16" r:id="rId19"/>
  </sheets>
  <externalReferences>
    <externalReference r:id="rId20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3" l="1"/>
  <c r="F4" i="23"/>
  <c r="F3" i="22"/>
  <c r="F2" i="22"/>
  <c r="F2" i="21"/>
  <c r="F3" i="20"/>
  <c r="F2" i="20"/>
  <c r="F3" i="19"/>
  <c r="F2" i="19"/>
  <c r="F3" i="18"/>
  <c r="F4" i="17"/>
  <c r="F4" i="13"/>
  <c r="F3" i="13"/>
  <c r="F2" i="13"/>
  <c r="D13" i="16" l="1"/>
  <c r="E13" i="16" s="1"/>
  <c r="D12" i="16"/>
  <c r="E12" i="16" s="1"/>
  <c r="D11" i="16"/>
  <c r="E11" i="16" s="1"/>
  <c r="D10" i="16"/>
  <c r="E10" i="16" s="1"/>
  <c r="D9" i="16"/>
  <c r="E9" i="16" s="1"/>
  <c r="D8" i="16"/>
  <c r="E8" i="16" s="1"/>
  <c r="D7" i="16"/>
  <c r="E7" i="16" s="1"/>
  <c r="D6" i="16"/>
  <c r="E6" i="16" s="1"/>
  <c r="D5" i="16"/>
  <c r="E5" i="16" s="1"/>
  <c r="C14" i="15"/>
  <c r="B68" i="14" l="1"/>
  <c r="B67" i="14"/>
  <c r="B66" i="14"/>
  <c r="B65" i="14"/>
  <c r="B64" i="14"/>
  <c r="B63" i="14"/>
  <c r="B62" i="14"/>
  <c r="B61" i="14"/>
  <c r="B60" i="14"/>
  <c r="B59" i="14"/>
  <c r="B58" i="14"/>
  <c r="B57" i="14"/>
  <c r="B56" i="14"/>
  <c r="B55" i="14"/>
  <c r="B54" i="14"/>
  <c r="B53" i="14"/>
  <c r="B52" i="14"/>
  <c r="B51" i="14"/>
  <c r="B50" i="14"/>
  <c r="B49" i="14"/>
  <c r="B48" i="14"/>
  <c r="B47" i="14"/>
  <c r="B46" i="14"/>
  <c r="B45" i="14"/>
  <c r="B44" i="14"/>
  <c r="B43" i="14"/>
  <c r="B42" i="14"/>
  <c r="B41" i="14"/>
  <c r="B40" i="14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4" i="14"/>
  <c r="E5" i="12" l="1"/>
  <c r="E6" i="12"/>
  <c r="E7" i="12"/>
  <c r="E8" i="12"/>
  <c r="R24" i="12"/>
  <c r="R23" i="12"/>
  <c r="R22" i="12"/>
  <c r="R21" i="12"/>
  <c r="R20" i="12"/>
  <c r="E12" i="12"/>
  <c r="U8" i="12"/>
  <c r="C8" i="12"/>
  <c r="C7" i="12"/>
  <c r="C6" i="12"/>
  <c r="C5" i="12"/>
  <c r="C4" i="12"/>
  <c r="E4" i="12" s="1"/>
  <c r="C3" i="12"/>
  <c r="E3" i="12" s="1"/>
  <c r="C2" i="12"/>
  <c r="E2" i="12" s="1"/>
  <c r="D8" i="11"/>
  <c r="C8" i="11"/>
  <c r="B8" i="11"/>
  <c r="E7" i="11"/>
  <c r="E6" i="11"/>
  <c r="E5" i="11"/>
  <c r="E4" i="11"/>
  <c r="E11" i="10"/>
  <c r="E10" i="10"/>
  <c r="E9" i="10"/>
  <c r="E8" i="10"/>
  <c r="E7" i="10"/>
  <c r="E6" i="10"/>
  <c r="E5" i="10"/>
  <c r="E4" i="10"/>
  <c r="E3" i="10"/>
  <c r="F2" i="12" l="1"/>
  <c r="D3" i="9" l="1"/>
  <c r="D4" i="9"/>
  <c r="D5" i="9"/>
  <c r="D2" i="9"/>
  <c r="F7" i="7" l="1"/>
  <c r="F6" i="7"/>
  <c r="F5" i="7"/>
  <c r="F4" i="7"/>
  <c r="F3" i="7"/>
  <c r="C2" i="3" l="1"/>
  <c r="D2" i="3" s="1"/>
  <c r="C3" i="3"/>
  <c r="D3" i="3" s="1"/>
  <c r="C4" i="3"/>
  <c r="D4" i="3" s="1"/>
  <c r="C5" i="3"/>
  <c r="D5" i="3" s="1"/>
  <c r="C6" i="3"/>
  <c r="D6" i="3" s="1"/>
  <c r="D11" i="2"/>
  <c r="D10" i="2"/>
  <c r="D9" i="2"/>
  <c r="D8" i="2"/>
  <c r="D7" i="2"/>
  <c r="D6" i="2"/>
  <c r="D5" i="2"/>
  <c r="E9" i="1"/>
  <c r="D9" i="1"/>
  <c r="E8" i="1"/>
  <c r="D8" i="1"/>
  <c r="E7" i="1"/>
  <c r="D7" i="1"/>
  <c r="E6" i="1"/>
  <c r="D6" i="1"/>
</calcChain>
</file>

<file path=xl/sharedStrings.xml><?xml version="1.0" encoding="utf-8"?>
<sst xmlns="http://schemas.openxmlformats.org/spreadsheetml/2006/main" count="284" uniqueCount="202">
  <si>
    <t xml:space="preserve">Ergebnisvergleich der Funktionen </t>
  </si>
  <si>
    <t>ODER und  "ENTWEDER-ODER"</t>
  </si>
  <si>
    <t>Ergebnisse</t>
  </si>
  <si>
    <t>Fall</t>
  </si>
  <si>
    <t>Bedingung1</t>
  </si>
  <si>
    <t>Bedingung2</t>
  </si>
  <si>
    <t>ODER</t>
  </si>
  <si>
    <t>ENTWEDER-ODER</t>
  </si>
  <si>
    <t>A</t>
  </si>
  <si>
    <t>B</t>
  </si>
  <si>
    <t>C</t>
  </si>
  <si>
    <t>D</t>
  </si>
  <si>
    <t>Gemessene Blutdruckwerte</t>
  </si>
  <si>
    <t>Bluthochdruck</t>
  </si>
  <si>
    <t>Patient</t>
  </si>
  <si>
    <t>Unterwert</t>
  </si>
  <si>
    <t>Oberwert</t>
  </si>
  <si>
    <t xml:space="preserve">D </t>
  </si>
  <si>
    <t xml:space="preserve">E </t>
  </si>
  <si>
    <t>F</t>
  </si>
  <si>
    <t>G</t>
  </si>
  <si>
    <t>Ja / Nein</t>
  </si>
  <si>
    <t>Mitarbeiter</t>
  </si>
  <si>
    <t>Seidel, M</t>
  </si>
  <si>
    <t>Winzer, P</t>
  </si>
  <si>
    <t>Leitner, W</t>
  </si>
  <si>
    <t>Bauer, S</t>
  </si>
  <si>
    <t>Schmid, T</t>
  </si>
  <si>
    <t>Geburtsdatum</t>
  </si>
  <si>
    <t>Alter</t>
  </si>
  <si>
    <t>Zusatztag</t>
  </si>
  <si>
    <t>Lagerbestand</t>
  </si>
  <si>
    <t>Sollbestand</t>
  </si>
  <si>
    <t>Mindest-
bestellmenge</t>
  </si>
  <si>
    <t>Bestellmenge</t>
  </si>
  <si>
    <t>Artikel</t>
  </si>
  <si>
    <t>Lager1</t>
  </si>
  <si>
    <t>Lager2</t>
  </si>
  <si>
    <t>Spaten</t>
  </si>
  <si>
    <t>Hacke, extra</t>
  </si>
  <si>
    <t>Hacke, klein</t>
  </si>
  <si>
    <t>Schaufel</t>
  </si>
  <si>
    <t>Rechen, Holz</t>
  </si>
  <si>
    <t>Kunde</t>
  </si>
  <si>
    <t>Status</t>
  </si>
  <si>
    <t>Gesamt</t>
  </si>
  <si>
    <t>Versandkosten</t>
  </si>
  <si>
    <t>Voraussetzungen</t>
  </si>
  <si>
    <t>Hinz</t>
  </si>
  <si>
    <t>Kunz</t>
  </si>
  <si>
    <t>Schulz</t>
  </si>
  <si>
    <t>Michel</t>
  </si>
  <si>
    <t>P</t>
  </si>
  <si>
    <t>Kassenbuch Aug 14</t>
  </si>
  <si>
    <t>Datum</t>
  </si>
  <si>
    <t>Ge.vorfall</t>
  </si>
  <si>
    <t xml:space="preserve">Einnahme </t>
  </si>
  <si>
    <t>Ausgabe</t>
  </si>
  <si>
    <t>Summe Kasse</t>
  </si>
  <si>
    <t>Übertrag</t>
  </si>
  <si>
    <t>Durchschnittsverbrauch kWh</t>
  </si>
  <si>
    <t>Maschine 1</t>
  </si>
  <si>
    <t>Maschine 2</t>
  </si>
  <si>
    <t>Maschine 3</t>
  </si>
  <si>
    <t>GESAMT</t>
  </si>
  <si>
    <t>KW1</t>
  </si>
  <si>
    <t>KW2</t>
  </si>
  <si>
    <t>KW3</t>
  </si>
  <si>
    <t>KW4</t>
  </si>
  <si>
    <t>Kennzahl</t>
  </si>
  <si>
    <t>NR_Ende</t>
  </si>
  <si>
    <t>Artikelnr.</t>
  </si>
  <si>
    <t>Anzahl</t>
  </si>
  <si>
    <t>Gewicht ARTIKEL</t>
  </si>
  <si>
    <t>Gewicht ALLE ARTIKEL</t>
  </si>
  <si>
    <t>Artikelnummer</t>
  </si>
  <si>
    <t>Bezeichnung</t>
  </si>
  <si>
    <t>Gewicht</t>
  </si>
  <si>
    <t>140-123</t>
  </si>
  <si>
    <t>Artikel 1</t>
  </si>
  <si>
    <t>140-456</t>
  </si>
  <si>
    <t>Artikel 2</t>
  </si>
  <si>
    <t>140-789</t>
  </si>
  <si>
    <t>Artikel 3</t>
  </si>
  <si>
    <t>123.89</t>
  </si>
  <si>
    <t>140-547</t>
  </si>
  <si>
    <t>Artikel 4</t>
  </si>
  <si>
    <t>140-589</t>
  </si>
  <si>
    <t>Artikel 5</t>
  </si>
  <si>
    <t>140-269</t>
  </si>
  <si>
    <t>Artikel 6</t>
  </si>
  <si>
    <t>140-289</t>
  </si>
  <si>
    <t>Artikel 7</t>
  </si>
  <si>
    <t>140-111</t>
  </si>
  <si>
    <t>Artikel 8</t>
  </si>
  <si>
    <t>Artikel-Nr.</t>
  </si>
  <si>
    <t>Warengruppe</t>
  </si>
  <si>
    <t>Arbeitsstunden Aushilfen 1. Quartal</t>
  </si>
  <si>
    <t>KW</t>
  </si>
  <si>
    <t>Steiner</t>
  </si>
  <si>
    <t>Bauer</t>
  </si>
  <si>
    <t>Janosch</t>
  </si>
  <si>
    <t>Preise für Online Frankierung bei der DHL</t>
  </si>
  <si>
    <t>Preis für Zielland</t>
  </si>
  <si>
    <t>in kg</t>
  </si>
  <si>
    <t>Deutschl.</t>
  </si>
  <si>
    <t>Frankreich</t>
  </si>
  <si>
    <t>Schweiz</t>
  </si>
  <si>
    <t>größer</t>
  </si>
  <si>
    <t>bis</t>
  </si>
  <si>
    <t xml:space="preserve">bis </t>
  </si>
  <si>
    <t>Gewicht:</t>
  </si>
  <si>
    <t>kg</t>
  </si>
  <si>
    <t>Preis:</t>
  </si>
  <si>
    <t>€</t>
  </si>
  <si>
    <t xml:space="preserve">Liste von 8 Ausgabgsrechnungen mit Rechnungs- und Bezahltdatum </t>
  </si>
  <si>
    <t>Bestimmung der</t>
  </si>
  <si>
    <t>Rechnungsdatum</t>
  </si>
  <si>
    <t>Bezahltdatum</t>
  </si>
  <si>
    <t>Fälligkeit</t>
  </si>
  <si>
    <t>Mahnstufe</t>
  </si>
  <si>
    <t>Möbelmarkt, Krefeld</t>
  </si>
  <si>
    <t>Möbel Wimmer, Straubing</t>
  </si>
  <si>
    <t>Furniture Ltd, Lomdon</t>
  </si>
  <si>
    <t>Möbel Müller, Hamburg</t>
  </si>
  <si>
    <t>Möbelhaus Eder, Traunstein</t>
  </si>
  <si>
    <t>Möbeltraum Keller, Regensburg</t>
  </si>
  <si>
    <t>Möbelhandlung Denk, Frankfurt</t>
  </si>
  <si>
    <t>Möbel Steller, Stuttgart</t>
  </si>
  <si>
    <t xml:space="preserve">Einrichtungshaus Sammer, München </t>
  </si>
  <si>
    <t>Anzahl Artikel</t>
  </si>
  <si>
    <t>XY-123</t>
  </si>
  <si>
    <t>XY-245</t>
  </si>
  <si>
    <t>AB-300</t>
  </si>
  <si>
    <t>AD-428</t>
  </si>
  <si>
    <t>FG-333</t>
  </si>
  <si>
    <t>JK-401</t>
  </si>
  <si>
    <t>BF-309</t>
  </si>
  <si>
    <t>XY-712</t>
  </si>
  <si>
    <t>AB-866</t>
  </si>
  <si>
    <t>Produziert</t>
  </si>
  <si>
    <t>Lagernd</t>
  </si>
  <si>
    <t>Anzahl der Artikel:</t>
  </si>
  <si>
    <t>Ergebnis</t>
  </si>
  <si>
    <t>Formel</t>
  </si>
  <si>
    <t>=ZÄHLENWENN(C4:C9;"&gt;0")</t>
  </si>
  <si>
    <t>-</t>
  </si>
  <si>
    <t>Bestanden Ja/Nein</t>
  </si>
  <si>
    <t>Anzahl 
Teilnehmer</t>
  </si>
  <si>
    <t>Teilnehmer</t>
  </si>
  <si>
    <t>Prüfung 1</t>
  </si>
  <si>
    <t>Prüfung 2</t>
  </si>
  <si>
    <t>Schwab</t>
  </si>
  <si>
    <t>Ja</t>
  </si>
  <si>
    <t>Beide Prüfungen bestanden</t>
  </si>
  <si>
    <t>Bergmann</t>
  </si>
  <si>
    <t>Nein</t>
  </si>
  <si>
    <t>ja</t>
  </si>
  <si>
    <t>Baumholtz</t>
  </si>
  <si>
    <t>Faller</t>
  </si>
  <si>
    <t>Kabelschacht</t>
  </si>
  <si>
    <t>Nordhoff</t>
  </si>
  <si>
    <t>Drossel-Meise</t>
  </si>
  <si>
    <t>Umsatz</t>
  </si>
  <si>
    <t>Umsatzsumme</t>
  </si>
  <si>
    <t>Notebook</t>
  </si>
  <si>
    <t>Computer</t>
  </si>
  <si>
    <t>Monitor</t>
  </si>
  <si>
    <t>Hausgeräte</t>
  </si>
  <si>
    <t>Drucker</t>
  </si>
  <si>
    <t>Waschmaschine</t>
  </si>
  <si>
    <t>Geschirrspüler</t>
  </si>
  <si>
    <t>Summe der Umsätze über</t>
  </si>
  <si>
    <t>Haugeräte</t>
  </si>
  <si>
    <t>Mikrowelle</t>
  </si>
  <si>
    <t>Monat</t>
  </si>
  <si>
    <t>Umsatz im Monat März (3)</t>
  </si>
  <si>
    <t>Kunde A</t>
  </si>
  <si>
    <t>Kunde B</t>
  </si>
  <si>
    <t>Name</t>
  </si>
  <si>
    <t>Geschlecht</t>
  </si>
  <si>
    <t>Punkte</t>
  </si>
  <si>
    <t>Durchschnittliche Punktzahl</t>
  </si>
  <si>
    <t>Humpler</t>
  </si>
  <si>
    <t>m</t>
  </si>
  <si>
    <t>w</t>
  </si>
  <si>
    <t>Pongratz</t>
  </si>
  <si>
    <t>Grubenfeld</t>
  </si>
  <si>
    <t>Grünwald</t>
  </si>
  <si>
    <t>Eder</t>
  </si>
  <si>
    <t>Arbeitsstunden im Monat</t>
  </si>
  <si>
    <t>Mai</t>
  </si>
  <si>
    <t>Tag</t>
  </si>
  <si>
    <t>Stunden</t>
  </si>
  <si>
    <t xml:space="preserve">Montag </t>
  </si>
  <si>
    <t>Durchschnittlich geleistete Stunden</t>
  </si>
  <si>
    <t>Dienstag</t>
  </si>
  <si>
    <t xml:space="preserve">Durchschnittlich geleistete Stunden </t>
  </si>
  <si>
    <t>Mittwoch</t>
  </si>
  <si>
    <t>ohne Nullwerte</t>
  </si>
  <si>
    <t>Donnerstag</t>
  </si>
  <si>
    <t>Freitag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</si>
</sst>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[=1]&quot;Ja&quot;;[=0]&quot;Nein&quot;;\ General"/>
    <numFmt numFmtId="165" formatCode="d/m;@"/>
    <numFmt numFmtId="166" formatCode="ddd_Td/mm"/>
    <numFmt numFmtId="167" formatCode="0\ &quot;Std.&quot;"/>
    <numFmt numFmtId="168" formatCode="#,##0.0"/>
    <numFmt numFmtId="169" formatCode="#,##0.00\ &quot;€&quot;"/>
    <numFmt numFmtId="170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4F6228"/>
      <name val="Calibri"/>
      <family val="2"/>
    </font>
    <font>
      <sz val="11"/>
      <color theme="1"/>
      <name val="Calibri"/>
      <family val="2"/>
    </font>
    <font>
      <sz val="11"/>
      <color rgb="FF76933C"/>
      <name val="Calibri"/>
      <family val="2"/>
    </font>
    <font>
      <b/>
      <sz val="11"/>
      <color rgb="FF76933C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theme="7"/>
        <bgColor theme="7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EBF1DE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rgb="FFFDB395"/>
        <bgColor indexed="64"/>
      </patternFill>
    </fill>
    <fill>
      <patternFill patternType="solid">
        <fgColor rgb="FFA2BF6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7B953"/>
        <bgColor indexed="64"/>
      </patternFill>
    </fill>
    <fill>
      <patternFill patternType="solid">
        <fgColor theme="6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indexed="64"/>
      </right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8" fillId="9" borderId="0" applyNumberFormat="0" applyBorder="0" applyAlignment="0" applyProtection="0"/>
  </cellStyleXfs>
  <cellXfs count="201">
    <xf numFmtId="0" fontId="0" fillId="0" borderId="0" xfId="0"/>
    <xf numFmtId="0" fontId="1" fillId="4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5" borderId="1" xfId="0" applyFill="1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3" borderId="2" xfId="0" applyFill="1" applyBorder="1"/>
    <xf numFmtId="0" fontId="0" fillId="5" borderId="2" xfId="0" applyFill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0" fontId="0" fillId="5" borderId="3" xfId="0" applyFill="1" applyBorder="1"/>
    <xf numFmtId="0" fontId="1" fillId="4" borderId="0" xfId="0" applyFont="1" applyFill="1"/>
    <xf numFmtId="0" fontId="0" fillId="6" borderId="5" xfId="0" applyFont="1" applyFill="1" applyBorder="1" applyAlignment="1">
      <alignment horizontal="center"/>
    </xf>
    <xf numFmtId="164" fontId="0" fillId="6" borderId="5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6" borderId="0" xfId="0" applyFont="1" applyFill="1" applyAlignment="1">
      <alignment horizontal="center"/>
    </xf>
    <xf numFmtId="164" fontId="0" fillId="6" borderId="0" xfId="0" applyNumberFormat="1" applyFont="1" applyFill="1" applyAlignment="1">
      <alignment horizontal="center"/>
    </xf>
    <xf numFmtId="0" fontId="0" fillId="6" borderId="4" xfId="0" applyFont="1" applyFill="1" applyBorder="1" applyAlignment="1">
      <alignment horizontal="center"/>
    </xf>
    <xf numFmtId="164" fontId="0" fillId="6" borderId="4" xfId="0" applyNumberFormat="1" applyFont="1" applyFill="1" applyBorder="1" applyAlignment="1">
      <alignment horizontal="center"/>
    </xf>
    <xf numFmtId="0" fontId="5" fillId="7" borderId="0" xfId="0" applyFont="1" applyFill="1"/>
    <xf numFmtId="14" fontId="5" fillId="7" borderId="0" xfId="0" applyNumberFormat="1" applyFont="1" applyFill="1"/>
    <xf numFmtId="1" fontId="5" fillId="7" borderId="0" xfId="0" applyNumberFormat="1" applyFont="1" applyFill="1" applyAlignment="1">
      <alignment horizontal="center"/>
    </xf>
    <xf numFmtId="0" fontId="5" fillId="7" borderId="0" xfId="0" applyFont="1" applyFill="1" applyAlignment="1">
      <alignment horizontal="center" vertical="center"/>
    </xf>
    <xf numFmtId="0" fontId="5" fillId="0" borderId="0" xfId="0" applyFont="1"/>
    <xf numFmtId="14" fontId="5" fillId="0" borderId="0" xfId="0" applyNumberFormat="1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7" borderId="6" xfId="0" applyFont="1" applyFill="1" applyBorder="1"/>
    <xf numFmtId="14" fontId="5" fillId="7" borderId="6" xfId="0" applyNumberFormat="1" applyFont="1" applyFill="1" applyBorder="1"/>
    <xf numFmtId="1" fontId="5" fillId="7" borderId="6" xfId="0" applyNumberFormat="1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 vertical="center"/>
    </xf>
    <xf numFmtId="0" fontId="4" fillId="0" borderId="7" xfId="0" applyFont="1" applyBorder="1"/>
    <xf numFmtId="0" fontId="5" fillId="7" borderId="7" xfId="0" applyFont="1" applyFill="1" applyBorder="1"/>
    <xf numFmtId="14" fontId="5" fillId="7" borderId="7" xfId="0" applyNumberFormat="1" applyFont="1" applyFill="1" applyBorder="1"/>
    <xf numFmtId="1" fontId="5" fillId="7" borderId="7" xfId="0" applyNumberFormat="1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 vertical="center"/>
    </xf>
    <xf numFmtId="0" fontId="0" fillId="0" borderId="8" xfId="0" applyBorder="1"/>
    <xf numFmtId="0" fontId="6" fillId="8" borderId="8" xfId="0" applyFont="1" applyFill="1" applyBorder="1" applyAlignment="1">
      <alignment horizontal="center"/>
    </xf>
    <xf numFmtId="0" fontId="0" fillId="0" borderId="0" xfId="0" applyBorder="1"/>
    <xf numFmtId="3" fontId="0" fillId="0" borderId="0" xfId="0" applyNumberFormat="1" applyBorder="1"/>
    <xf numFmtId="0" fontId="9" fillId="10" borderId="9" xfId="0" applyFont="1" applyFill="1" applyBorder="1"/>
    <xf numFmtId="0" fontId="9" fillId="10" borderId="10" xfId="0" applyFont="1" applyFill="1" applyBorder="1"/>
    <xf numFmtId="0" fontId="9" fillId="10" borderId="11" xfId="0" applyFont="1" applyFill="1" applyBorder="1"/>
    <xf numFmtId="0" fontId="0" fillId="0" borderId="9" xfId="0" applyFont="1" applyBorder="1"/>
    <xf numFmtId="0" fontId="0" fillId="0" borderId="10" xfId="0" applyFont="1" applyBorder="1"/>
    <xf numFmtId="0" fontId="0" fillId="0" borderId="12" xfId="0" applyFont="1" applyBorder="1"/>
    <xf numFmtId="0" fontId="0" fillId="0" borderId="13" xfId="0" applyFont="1" applyBorder="1"/>
    <xf numFmtId="0" fontId="9" fillId="10" borderId="11" xfId="0" applyFont="1" applyFill="1" applyBorder="1" applyAlignment="1">
      <alignment horizontal="right"/>
    </xf>
    <xf numFmtId="0" fontId="0" fillId="0" borderId="0" xfId="0" applyAlignment="1">
      <alignment horizontal="right"/>
    </xf>
    <xf numFmtId="44" fontId="0" fillId="0" borderId="0" xfId="1" applyFont="1" applyAlignment="1">
      <alignment horizontal="right"/>
    </xf>
    <xf numFmtId="44" fontId="0" fillId="0" borderId="10" xfId="1" applyFont="1" applyBorder="1"/>
    <xf numFmtId="44" fontId="0" fillId="0" borderId="13" xfId="1" applyFont="1" applyBorder="1"/>
    <xf numFmtId="44" fontId="0" fillId="0" borderId="11" xfId="1" applyFont="1" applyBorder="1"/>
    <xf numFmtId="0" fontId="9" fillId="12" borderId="15" xfId="0" applyFont="1" applyFill="1" applyBorder="1" applyAlignment="1">
      <alignment horizontal="left"/>
    </xf>
    <xf numFmtId="0" fontId="9" fillId="12" borderId="16" xfId="0" applyFont="1" applyFill="1" applyBorder="1" applyAlignment="1">
      <alignment horizontal="left"/>
    </xf>
    <xf numFmtId="44" fontId="9" fillId="12" borderId="16" xfId="1" applyFont="1" applyFill="1" applyBorder="1" applyAlignment="1">
      <alignment horizontal="right"/>
    </xf>
    <xf numFmtId="44" fontId="9" fillId="12" borderId="17" xfId="1" applyFont="1" applyFill="1" applyBorder="1" applyAlignment="1">
      <alignment horizontal="right"/>
    </xf>
    <xf numFmtId="165" fontId="0" fillId="13" borderId="15" xfId="0" applyNumberFormat="1" applyFont="1" applyFill="1" applyBorder="1" applyAlignment="1">
      <alignment horizontal="left"/>
    </xf>
    <xf numFmtId="0" fontId="0" fillId="13" borderId="16" xfId="0" applyFont="1" applyFill="1" applyBorder="1" applyAlignment="1">
      <alignment horizontal="left"/>
    </xf>
    <xf numFmtId="44" fontId="0" fillId="13" borderId="16" xfId="1" applyFont="1" applyFill="1" applyBorder="1" applyAlignment="1">
      <alignment horizontal="right"/>
    </xf>
    <xf numFmtId="44" fontId="0" fillId="13" borderId="17" xfId="1" applyFont="1" applyFill="1" applyBorder="1" applyAlignment="1">
      <alignment horizontal="right"/>
    </xf>
    <xf numFmtId="165" fontId="0" fillId="0" borderId="15" xfId="0" applyNumberFormat="1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44" fontId="0" fillId="0" borderId="16" xfId="1" applyFont="1" applyBorder="1" applyAlignment="1">
      <alignment horizontal="right"/>
    </xf>
    <xf numFmtId="44" fontId="0" fillId="0" borderId="17" xfId="1" applyFont="1" applyBorder="1" applyAlignment="1">
      <alignment horizontal="right"/>
    </xf>
    <xf numFmtId="0" fontId="9" fillId="14" borderId="18" xfId="0" applyFont="1" applyFill="1" applyBorder="1"/>
    <xf numFmtId="0" fontId="1" fillId="14" borderId="18" xfId="0" applyFont="1" applyFill="1" applyBorder="1"/>
    <xf numFmtId="0" fontId="1" fillId="15" borderId="18" xfId="0" applyFont="1" applyFill="1" applyBorder="1" applyAlignment="1">
      <alignment horizontal="center"/>
    </xf>
    <xf numFmtId="0" fontId="0" fillId="14" borderId="18" xfId="0" applyFont="1" applyFill="1" applyBorder="1"/>
    <xf numFmtId="3" fontId="0" fillId="16" borderId="18" xfId="0" applyNumberFormat="1" applyFont="1" applyFill="1" applyBorder="1"/>
    <xf numFmtId="0" fontId="0" fillId="16" borderId="18" xfId="0" applyFont="1" applyFill="1" applyBorder="1"/>
    <xf numFmtId="3" fontId="0" fillId="15" borderId="18" xfId="0" applyNumberFormat="1" applyFont="1" applyFill="1" applyBorder="1"/>
    <xf numFmtId="0" fontId="0" fillId="14" borderId="0" xfId="0" applyFont="1" applyFill="1"/>
    <xf numFmtId="3" fontId="0" fillId="0" borderId="0" xfId="0" applyNumberFormat="1" applyFont="1"/>
    <xf numFmtId="3" fontId="0" fillId="16" borderId="0" xfId="0" applyNumberFormat="1" applyFont="1" applyFill="1"/>
    <xf numFmtId="0" fontId="0" fillId="14" borderId="19" xfId="0" applyFont="1" applyFill="1" applyBorder="1"/>
    <xf numFmtId="3" fontId="0" fillId="0" borderId="19" xfId="0" applyNumberFormat="1" applyFont="1" applyBorder="1"/>
    <xf numFmtId="0" fontId="0" fillId="15" borderId="0" xfId="0" applyFont="1" applyFill="1" applyBorder="1" applyAlignment="1">
      <alignment wrapText="1"/>
    </xf>
    <xf numFmtId="3" fontId="0" fillId="15" borderId="0" xfId="0" applyNumberFormat="1" applyFont="1" applyFill="1" applyBorder="1"/>
    <xf numFmtId="0" fontId="1" fillId="17" borderId="0" xfId="0" applyFont="1" applyFill="1" applyBorder="1" applyAlignment="1">
      <alignment vertical="center"/>
    </xf>
    <xf numFmtId="0" fontId="1" fillId="17" borderId="20" xfId="0" applyFont="1" applyFill="1" applyBorder="1" applyAlignment="1">
      <alignment horizontal="center" vertical="center"/>
    </xf>
    <xf numFmtId="0" fontId="1" fillId="17" borderId="20" xfId="0" applyFont="1" applyFill="1" applyBorder="1" applyAlignment="1">
      <alignment vertical="center"/>
    </xf>
    <xf numFmtId="0" fontId="9" fillId="18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8" fillId="9" borderId="0" xfId="2" applyAlignment="1">
      <alignment vertical="center"/>
    </xf>
    <xf numFmtId="0" fontId="0" fillId="19" borderId="21" xfId="0" applyFont="1" applyFill="1" applyBorder="1" applyAlignment="1">
      <alignment horizontal="center"/>
    </xf>
    <xf numFmtId="0" fontId="0" fillId="19" borderId="22" xfId="0" applyFont="1" applyFill="1" applyBorder="1" applyAlignment="1">
      <alignment horizontal="center"/>
    </xf>
    <xf numFmtId="0" fontId="0" fillId="19" borderId="22" xfId="0" applyFont="1" applyFill="1" applyBorder="1"/>
    <xf numFmtId="0" fontId="0" fillId="21" borderId="23" xfId="0" applyFont="1" applyFill="1" applyBorder="1"/>
    <xf numFmtId="0" fontId="0" fillId="21" borderId="24" xfId="0" applyFont="1" applyFill="1" applyBorder="1" applyAlignment="1">
      <alignment horizontal="center"/>
    </xf>
    <xf numFmtId="0" fontId="0" fillId="21" borderId="24" xfId="0" applyFont="1" applyFill="1" applyBorder="1"/>
    <xf numFmtId="0" fontId="0" fillId="19" borderId="23" xfId="0" applyFont="1" applyFill="1" applyBorder="1"/>
    <xf numFmtId="0" fontId="0" fillId="19" borderId="24" xfId="0" applyFont="1" applyFill="1" applyBorder="1" applyAlignment="1">
      <alignment horizontal="center"/>
    </xf>
    <xf numFmtId="0" fontId="0" fillId="19" borderId="24" xfId="0" applyFont="1" applyFill="1" applyBorder="1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applyAlignment="1">
      <alignment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2" fillId="0" borderId="25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right"/>
    </xf>
    <xf numFmtId="0" fontId="11" fillId="0" borderId="25" xfId="0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/>
    <xf numFmtId="0" fontId="0" fillId="0" borderId="0" xfId="0" applyFill="1"/>
    <xf numFmtId="0" fontId="1" fillId="24" borderId="27" xfId="0" applyFont="1" applyFill="1" applyBorder="1"/>
    <xf numFmtId="0" fontId="1" fillId="24" borderId="31" xfId="0" applyFont="1" applyFill="1" applyBorder="1" applyAlignment="1">
      <alignment horizontal="center"/>
    </xf>
    <xf numFmtId="0" fontId="0" fillId="24" borderId="32" xfId="0" applyFill="1" applyBorder="1"/>
    <xf numFmtId="0" fontId="0" fillId="24" borderId="33" xfId="0" applyFill="1" applyBorder="1"/>
    <xf numFmtId="0" fontId="0" fillId="0" borderId="34" xfId="0" applyFill="1" applyBorder="1" applyAlignment="1">
      <alignment horizontal="center"/>
    </xf>
    <xf numFmtId="168" fontId="0" fillId="0" borderId="27" xfId="0" applyNumberFormat="1" applyFill="1" applyBorder="1" applyAlignment="1">
      <alignment horizontal="center"/>
    </xf>
    <xf numFmtId="169" fontId="0" fillId="0" borderId="28" xfId="0" applyNumberFormat="1" applyFill="1" applyBorder="1" applyAlignment="1">
      <alignment horizontal="center"/>
    </xf>
    <xf numFmtId="169" fontId="0" fillId="0" borderId="29" xfId="0" applyNumberFormat="1" applyFill="1" applyBorder="1" applyAlignment="1">
      <alignment horizontal="center"/>
    </xf>
    <xf numFmtId="0" fontId="0" fillId="0" borderId="35" xfId="0" applyFill="1" applyBorder="1" applyAlignment="1">
      <alignment horizontal="left" indent="3"/>
    </xf>
    <xf numFmtId="168" fontId="0" fillId="0" borderId="36" xfId="0" applyNumberFormat="1" applyFill="1" applyBorder="1" applyAlignment="1">
      <alignment horizontal="center"/>
    </xf>
    <xf numFmtId="169" fontId="0" fillId="0" borderId="8" xfId="0" applyNumberFormat="1" applyFill="1" applyBorder="1" applyAlignment="1">
      <alignment horizontal="center"/>
    </xf>
    <xf numFmtId="169" fontId="0" fillId="0" borderId="37" xfId="0" applyNumberFormat="1" applyFill="1" applyBorder="1" applyAlignment="1">
      <alignment horizontal="center"/>
    </xf>
    <xf numFmtId="0" fontId="0" fillId="0" borderId="38" xfId="0" applyFill="1" applyBorder="1" applyAlignment="1">
      <alignment horizontal="left" indent="3"/>
    </xf>
    <xf numFmtId="168" fontId="0" fillId="0" borderId="39" xfId="0" applyNumberFormat="1" applyFill="1" applyBorder="1" applyAlignment="1">
      <alignment horizontal="center"/>
    </xf>
    <xf numFmtId="169" fontId="0" fillId="0" borderId="40" xfId="0" applyNumberFormat="1" applyFill="1" applyBorder="1" applyAlignment="1">
      <alignment horizontal="center"/>
    </xf>
    <xf numFmtId="169" fontId="0" fillId="0" borderId="41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right"/>
    </xf>
    <xf numFmtId="0" fontId="0" fillId="25" borderId="0" xfId="0" applyFill="1"/>
    <xf numFmtId="0" fontId="0" fillId="0" borderId="44" xfId="0" applyBorder="1"/>
    <xf numFmtId="0" fontId="0" fillId="0" borderId="0" xfId="0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45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8" xfId="0" applyFont="1" applyBorder="1" applyAlignment="1">
      <alignment horizontal="left"/>
    </xf>
    <xf numFmtId="14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15" fillId="26" borderId="8" xfId="0" applyFont="1" applyFill="1" applyBorder="1" applyAlignment="1">
      <alignment horizontal="left"/>
    </xf>
    <xf numFmtId="14" fontId="15" fillId="26" borderId="8" xfId="0" applyNumberFormat="1" applyFont="1" applyFill="1" applyBorder="1" applyAlignment="1">
      <alignment horizontal="center"/>
    </xf>
    <xf numFmtId="0" fontId="15" fillId="26" borderId="8" xfId="0" applyFont="1" applyFill="1" applyBorder="1" applyAlignment="1">
      <alignment horizontal="center"/>
    </xf>
    <xf numFmtId="0" fontId="0" fillId="27" borderId="8" xfId="0" applyFont="1" applyFill="1" applyBorder="1" applyAlignment="1">
      <alignment horizontal="left"/>
    </xf>
    <xf numFmtId="14" fontId="0" fillId="27" borderId="8" xfId="0" applyNumberFormat="1" applyFill="1" applyBorder="1" applyAlignment="1">
      <alignment horizontal="center"/>
    </xf>
    <xf numFmtId="0" fontId="0" fillId="27" borderId="8" xfId="0" applyFill="1" applyBorder="1" applyAlignment="1">
      <alignment horizontal="center"/>
    </xf>
    <xf numFmtId="0" fontId="0" fillId="26" borderId="8" xfId="0" applyFont="1" applyFill="1" applyBorder="1" applyAlignment="1">
      <alignment horizontal="left"/>
    </xf>
    <xf numFmtId="14" fontId="0" fillId="26" borderId="8" xfId="0" applyNumberFormat="1" applyFill="1" applyBorder="1" applyAlignment="1">
      <alignment horizontal="center"/>
    </xf>
    <xf numFmtId="0" fontId="0" fillId="26" borderId="8" xfId="0" applyFill="1" applyBorder="1" applyAlignment="1">
      <alignment horizontal="center"/>
    </xf>
    <xf numFmtId="0" fontId="0" fillId="0" borderId="8" xfId="0" applyFont="1" applyFill="1" applyBorder="1" applyAlignment="1">
      <alignment horizontal="left"/>
    </xf>
    <xf numFmtId="14" fontId="0" fillId="0" borderId="8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6" fillId="28" borderId="0" xfId="0" applyFont="1" applyFill="1"/>
    <xf numFmtId="3" fontId="6" fillId="28" borderId="0" xfId="0" applyNumberFormat="1" applyFont="1" applyFill="1"/>
    <xf numFmtId="0" fontId="6" fillId="0" borderId="0" xfId="0" applyFont="1"/>
    <xf numFmtId="3" fontId="0" fillId="0" borderId="0" xfId="0" applyNumberFormat="1"/>
    <xf numFmtId="0" fontId="6" fillId="29" borderId="0" xfId="0" applyFont="1" applyFill="1"/>
    <xf numFmtId="0" fontId="16" fillId="29" borderId="0" xfId="0" applyFont="1" applyFill="1"/>
    <xf numFmtId="0" fontId="1" fillId="30" borderId="0" xfId="0" applyFont="1" applyFill="1" applyAlignment="1">
      <alignment horizontal="center"/>
    </xf>
    <xf numFmtId="0" fontId="0" fillId="0" borderId="0" xfId="0" quotePrefix="1"/>
    <xf numFmtId="3" fontId="0" fillId="0" borderId="0" xfId="0" applyNumberFormat="1" applyAlignment="1">
      <alignment horizontal="right"/>
    </xf>
    <xf numFmtId="0" fontId="6" fillId="0" borderId="0" xfId="0" applyFont="1" applyAlignment="1">
      <alignment horizontal="center"/>
    </xf>
    <xf numFmtId="0" fontId="6" fillId="31" borderId="0" xfId="0" applyFont="1" applyFill="1"/>
    <xf numFmtId="0" fontId="0" fillId="28" borderId="0" xfId="0" applyFill="1"/>
    <xf numFmtId="0" fontId="0" fillId="31" borderId="0" xfId="0" applyFill="1"/>
    <xf numFmtId="0" fontId="1" fillId="28" borderId="0" xfId="0" applyFont="1" applyFill="1"/>
    <xf numFmtId="0" fontId="1" fillId="0" borderId="0" xfId="0" applyFont="1" applyFill="1"/>
    <xf numFmtId="3" fontId="1" fillId="29" borderId="0" xfId="0" applyNumberFormat="1" applyFont="1" applyFill="1"/>
    <xf numFmtId="0" fontId="6" fillId="28" borderId="0" xfId="0" applyFont="1" applyFill="1" applyAlignment="1">
      <alignment horizontal="center"/>
    </xf>
    <xf numFmtId="0" fontId="16" fillId="28" borderId="0" xfId="0" applyFont="1" applyFill="1"/>
    <xf numFmtId="0" fontId="16" fillId="0" borderId="0" xfId="0" applyFont="1"/>
    <xf numFmtId="3" fontId="1" fillId="0" borderId="0" xfId="0" applyNumberFormat="1" applyFont="1"/>
    <xf numFmtId="0" fontId="0" fillId="28" borderId="0" xfId="0" applyFont="1" applyFill="1" applyAlignment="1">
      <alignment horizontal="center"/>
    </xf>
    <xf numFmtId="0" fontId="6" fillId="28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16" fontId="0" fillId="0" borderId="0" xfId="0" applyNumberFormat="1"/>
    <xf numFmtId="170" fontId="0" fillId="0" borderId="0" xfId="0" applyNumberFormat="1" applyAlignment="1">
      <alignment horizontal="right"/>
    </xf>
    <xf numFmtId="0" fontId="6" fillId="24" borderId="0" xfId="0" applyFont="1" applyFill="1"/>
    <xf numFmtId="170" fontId="6" fillId="24" borderId="0" xfId="0" applyNumberFormat="1" applyFont="1" applyFill="1"/>
    <xf numFmtId="170" fontId="1" fillId="28" borderId="0" xfId="0" applyNumberFormat="1" applyFont="1" applyFill="1"/>
    <xf numFmtId="2" fontId="1" fillId="24" borderId="0" xfId="0" applyNumberFormat="1" applyFont="1" applyFill="1"/>
    <xf numFmtId="0" fontId="6" fillId="8" borderId="8" xfId="0" applyFont="1" applyFill="1" applyBorder="1" applyAlignment="1">
      <alignment horizontal="center"/>
    </xf>
    <xf numFmtId="0" fontId="6" fillId="8" borderId="8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9" fillId="11" borderId="14" xfId="0" applyFont="1" applyFill="1" applyBorder="1" applyAlignment="1">
      <alignment horizontal="left"/>
    </xf>
    <xf numFmtId="0" fontId="2" fillId="20" borderId="0" xfId="0" applyFont="1" applyFill="1" applyAlignment="1">
      <alignment horizontal="center" vertical="center"/>
    </xf>
    <xf numFmtId="0" fontId="6" fillId="31" borderId="0" xfId="0" applyFont="1" applyFill="1" applyAlignment="1">
      <alignment horizontal="center"/>
    </xf>
    <xf numFmtId="0" fontId="6" fillId="31" borderId="0" xfId="0" applyFont="1" applyFill="1" applyAlignment="1">
      <alignment horizontal="center" wrapText="1"/>
    </xf>
    <xf numFmtId="0" fontId="6" fillId="28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0" fillId="22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2" fillId="23" borderId="0" xfId="0" applyFont="1" applyFill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24" borderId="28" xfId="0" applyFill="1" applyBorder="1" applyAlignment="1">
      <alignment horizontal="center"/>
    </xf>
    <xf numFmtId="0" fontId="0" fillId="24" borderId="29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</cellXfs>
  <cellStyles count="3">
    <cellStyle name="Gut" xfId="2" builtinId="26"/>
    <cellStyle name="Standard" xfId="0" builtinId="0"/>
    <cellStyle name="Währung" xfId="1" builtinId="4"/>
  </cellStyles>
  <dxfs count="5"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theme="5" tint="0.39994506668294322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2DCD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ffice-Benutzer/Documents/1.%20B&#252;cher/Excel_Funktionen_professionell/Beispieldaten/Fehlermeldungen%20abfan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TLEER"/>
      <sheetName val="WENNFEHLER"/>
      <sheetName val="WENNNV"/>
      <sheetName val="ISTFEHLER"/>
      <sheetName val="Tabelle2"/>
      <sheetName val="Tabelle3"/>
    </sheetNames>
    <sheetDataSet>
      <sheetData sheetId="0">
        <row r="3">
          <cell r="E3">
            <v>200</v>
          </cell>
        </row>
        <row r="4">
          <cell r="A4"/>
          <cell r="C4"/>
          <cell r="D4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F22" sqref="F22"/>
    </sheetView>
  </sheetViews>
  <sheetFormatPr baseColWidth="10" defaultRowHeight="15" x14ac:dyDescent="0.25"/>
  <cols>
    <col min="1" max="1" width="13.28515625" customWidth="1"/>
    <col min="2" max="2" width="15.85546875" customWidth="1"/>
    <col min="3" max="3" width="7.5703125" customWidth="1"/>
    <col min="4" max="4" width="11.42578125" customWidth="1"/>
  </cols>
  <sheetData>
    <row r="1" spans="1:4" x14ac:dyDescent="0.25">
      <c r="A1" s="35" t="s">
        <v>22</v>
      </c>
      <c r="B1" s="35" t="s">
        <v>28</v>
      </c>
      <c r="C1" s="35" t="s">
        <v>29</v>
      </c>
      <c r="D1" s="35" t="s">
        <v>30</v>
      </c>
    </row>
    <row r="2" spans="1:4" x14ac:dyDescent="0.25">
      <c r="A2" s="36" t="s">
        <v>23</v>
      </c>
      <c r="B2" s="37">
        <v>29396</v>
      </c>
      <c r="C2" s="38">
        <f t="shared" ref="C2:C6" ca="1" si="0">DATEDIF(B2,TODAY(),"y")</f>
        <v>34</v>
      </c>
      <c r="D2" s="39">
        <f ca="1">IF(C2&lt;40,,1)</f>
        <v>0</v>
      </c>
    </row>
    <row r="3" spans="1:4" x14ac:dyDescent="0.25">
      <c r="A3" s="27" t="s">
        <v>24</v>
      </c>
      <c r="B3" s="28">
        <v>24443</v>
      </c>
      <c r="C3" s="29">
        <f t="shared" ca="1" si="0"/>
        <v>48</v>
      </c>
      <c r="D3" s="30">
        <f t="shared" ref="D3:D6" ca="1" si="1">IF(C3&lt;40,,1)</f>
        <v>1</v>
      </c>
    </row>
    <row r="4" spans="1:4" x14ac:dyDescent="0.25">
      <c r="A4" s="23" t="s">
        <v>25</v>
      </c>
      <c r="B4" s="24">
        <v>26351</v>
      </c>
      <c r="C4" s="25">
        <f t="shared" ca="1" si="0"/>
        <v>42</v>
      </c>
      <c r="D4" s="26">
        <f t="shared" ca="1" si="1"/>
        <v>1</v>
      </c>
    </row>
    <row r="5" spans="1:4" x14ac:dyDescent="0.25">
      <c r="A5" s="27" t="s">
        <v>26</v>
      </c>
      <c r="B5" s="28">
        <v>30136</v>
      </c>
      <c r="C5" s="29">
        <f t="shared" ca="1" si="0"/>
        <v>32</v>
      </c>
      <c r="D5" s="30">
        <f t="shared" ca="1" si="1"/>
        <v>0</v>
      </c>
    </row>
    <row r="6" spans="1:4" x14ac:dyDescent="0.25">
      <c r="A6" s="31" t="s">
        <v>27</v>
      </c>
      <c r="B6" s="32">
        <v>33100</v>
      </c>
      <c r="C6" s="33">
        <f t="shared" ca="1" si="0"/>
        <v>24</v>
      </c>
      <c r="D6" s="34">
        <f t="shared" ca="1" si="1"/>
        <v>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"/>
  <sheetViews>
    <sheetView workbookViewId="0">
      <selection activeCell="K30" sqref="K30"/>
    </sheetView>
  </sheetViews>
  <sheetFormatPr baseColWidth="10" defaultRowHeight="15" x14ac:dyDescent="0.25"/>
  <cols>
    <col min="4" max="4" width="3.85546875" customWidth="1"/>
    <col min="5" max="5" width="18" bestFit="1" customWidth="1"/>
    <col min="7" max="7" width="25.42578125" bestFit="1" customWidth="1"/>
  </cols>
  <sheetData>
    <row r="3" spans="1:7" s="151" customFormat="1" x14ac:dyDescent="0.25">
      <c r="A3" s="153" t="s">
        <v>95</v>
      </c>
      <c r="B3" s="153" t="s">
        <v>140</v>
      </c>
      <c r="C3" s="153" t="s">
        <v>141</v>
      </c>
      <c r="E3" s="153" t="s">
        <v>142</v>
      </c>
      <c r="F3" s="153" t="s">
        <v>143</v>
      </c>
      <c r="G3" s="153" t="s">
        <v>144</v>
      </c>
    </row>
    <row r="4" spans="1:7" x14ac:dyDescent="0.25">
      <c r="A4" t="s">
        <v>131</v>
      </c>
      <c r="B4" s="152">
        <v>1000</v>
      </c>
      <c r="C4" s="152">
        <v>800</v>
      </c>
      <c r="E4" s="154" t="s">
        <v>141</v>
      </c>
      <c r="F4" s="155">
        <f>COUNTIF(C4:C9,"&gt;0")</f>
        <v>4</v>
      </c>
      <c r="G4" s="156" t="s">
        <v>145</v>
      </c>
    </row>
    <row r="5" spans="1:7" x14ac:dyDescent="0.25">
      <c r="A5" t="s">
        <v>132</v>
      </c>
      <c r="B5" s="152">
        <v>2000</v>
      </c>
      <c r="C5" s="152">
        <v>1800</v>
      </c>
    </row>
    <row r="6" spans="1:7" x14ac:dyDescent="0.25">
      <c r="A6" t="s">
        <v>133</v>
      </c>
      <c r="B6" s="152">
        <v>200</v>
      </c>
      <c r="C6" s="152">
        <v>0</v>
      </c>
    </row>
    <row r="7" spans="1:7" x14ac:dyDescent="0.25">
      <c r="A7" t="s">
        <v>134</v>
      </c>
      <c r="B7" s="152">
        <v>1500</v>
      </c>
      <c r="C7" s="152">
        <v>0</v>
      </c>
    </row>
    <row r="8" spans="1:7" x14ac:dyDescent="0.25">
      <c r="A8" t="s">
        <v>135</v>
      </c>
      <c r="B8" s="157" t="s">
        <v>146</v>
      </c>
      <c r="C8" s="152">
        <v>2500</v>
      </c>
    </row>
    <row r="9" spans="1:7" x14ac:dyDescent="0.25">
      <c r="A9" t="s">
        <v>136</v>
      </c>
      <c r="B9" s="152">
        <v>300</v>
      </c>
      <c r="C9" s="152">
        <v>230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19" sqref="F19"/>
    </sheetView>
  </sheetViews>
  <sheetFormatPr baseColWidth="10" defaultRowHeight="15" x14ac:dyDescent="0.25"/>
  <cols>
    <col min="1" max="1" width="16.28515625" customWidth="1"/>
    <col min="2" max="2" width="13.28515625" customWidth="1"/>
    <col min="4" max="4" width="4.5703125" customWidth="1"/>
    <col min="5" max="5" width="26" bestFit="1" customWidth="1"/>
  </cols>
  <sheetData>
    <row r="1" spans="1:6" s="151" customFormat="1" x14ac:dyDescent="0.25">
      <c r="B1" s="186" t="s">
        <v>147</v>
      </c>
      <c r="C1" s="186"/>
      <c r="D1" s="158"/>
      <c r="F1" s="187" t="s">
        <v>148</v>
      </c>
    </row>
    <row r="2" spans="1:6" s="151" customFormat="1" x14ac:dyDescent="0.25">
      <c r="A2" s="159" t="s">
        <v>149</v>
      </c>
      <c r="B2" s="159" t="s">
        <v>150</v>
      </c>
      <c r="C2" s="159" t="s">
        <v>151</v>
      </c>
      <c r="F2" s="186"/>
    </row>
    <row r="3" spans="1:6" x14ac:dyDescent="0.25">
      <c r="A3" s="160" t="s">
        <v>152</v>
      </c>
      <c r="B3" t="s">
        <v>153</v>
      </c>
      <c r="C3" t="s">
        <v>153</v>
      </c>
      <c r="E3" s="149" t="s">
        <v>154</v>
      </c>
      <c r="F3">
        <f>COUNTIFS(B3:B9,"Ja",C3:C9,"Ja")</f>
        <v>5</v>
      </c>
    </row>
    <row r="4" spans="1:6" x14ac:dyDescent="0.25">
      <c r="A4" s="160" t="s">
        <v>155</v>
      </c>
      <c r="B4" t="s">
        <v>156</v>
      </c>
      <c r="C4" t="s">
        <v>157</v>
      </c>
    </row>
    <row r="5" spans="1:6" x14ac:dyDescent="0.25">
      <c r="A5" s="160" t="s">
        <v>158</v>
      </c>
      <c r="B5" t="s">
        <v>153</v>
      </c>
      <c r="C5" t="s">
        <v>153</v>
      </c>
    </row>
    <row r="6" spans="1:6" x14ac:dyDescent="0.25">
      <c r="A6" s="160" t="s">
        <v>159</v>
      </c>
      <c r="B6" t="s">
        <v>153</v>
      </c>
      <c r="C6" t="s">
        <v>153</v>
      </c>
    </row>
    <row r="7" spans="1:6" x14ac:dyDescent="0.25">
      <c r="A7" s="160" t="s">
        <v>160</v>
      </c>
      <c r="B7" t="s">
        <v>153</v>
      </c>
      <c r="C7" t="s">
        <v>153</v>
      </c>
    </row>
    <row r="8" spans="1:6" x14ac:dyDescent="0.25">
      <c r="A8" s="160" t="s">
        <v>161</v>
      </c>
      <c r="B8" t="s">
        <v>153</v>
      </c>
      <c r="C8" t="s">
        <v>153</v>
      </c>
    </row>
    <row r="9" spans="1:6" x14ac:dyDescent="0.25">
      <c r="A9" s="160" t="s">
        <v>162</v>
      </c>
      <c r="B9" t="s">
        <v>156</v>
      </c>
      <c r="C9" t="s">
        <v>156</v>
      </c>
    </row>
  </sheetData>
  <mergeCells count="2">
    <mergeCell ref="B1:C1"/>
    <mergeCell ref="F1:F2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N32" sqref="N32"/>
    </sheetView>
  </sheetViews>
  <sheetFormatPr baseColWidth="10" defaultRowHeight="15" x14ac:dyDescent="0.25"/>
  <cols>
    <col min="1" max="1" width="15.140625" bestFit="1" customWidth="1"/>
    <col min="2" max="2" width="13.85546875" bestFit="1" customWidth="1"/>
    <col min="4" max="4" width="2.85546875" customWidth="1"/>
  </cols>
  <sheetData>
    <row r="1" spans="1:6" s="151" customFormat="1" x14ac:dyDescent="0.25">
      <c r="A1" s="149" t="s">
        <v>35</v>
      </c>
      <c r="B1" s="149" t="s">
        <v>96</v>
      </c>
      <c r="C1" s="149" t="s">
        <v>163</v>
      </c>
      <c r="E1" s="188" t="s">
        <v>164</v>
      </c>
      <c r="F1" s="188"/>
    </row>
    <row r="2" spans="1:6" x14ac:dyDescent="0.25">
      <c r="A2" s="161" t="s">
        <v>165</v>
      </c>
      <c r="B2" t="s">
        <v>166</v>
      </c>
      <c r="C2" s="152">
        <v>120000</v>
      </c>
      <c r="E2" s="162" t="s">
        <v>166</v>
      </c>
      <c r="F2" s="152">
        <f>SUMIF(B1:B6,E2,C1:C6)</f>
        <v>200000</v>
      </c>
    </row>
    <row r="3" spans="1:6" x14ac:dyDescent="0.25">
      <c r="A3" s="161" t="s">
        <v>167</v>
      </c>
      <c r="B3" t="s">
        <v>166</v>
      </c>
      <c r="C3" s="152">
        <v>30000</v>
      </c>
      <c r="E3" s="162" t="s">
        <v>168</v>
      </c>
      <c r="F3" s="152">
        <f>SUMIF(B2:B7,E3,C2:C7)</f>
        <v>205000</v>
      </c>
    </row>
    <row r="4" spans="1:6" x14ac:dyDescent="0.25">
      <c r="A4" s="161" t="s">
        <v>169</v>
      </c>
      <c r="B4" t="s">
        <v>166</v>
      </c>
      <c r="C4" s="152">
        <v>50000</v>
      </c>
      <c r="F4" s="152"/>
    </row>
    <row r="5" spans="1:6" x14ac:dyDescent="0.25">
      <c r="A5" s="161" t="s">
        <v>170</v>
      </c>
      <c r="B5" t="s">
        <v>168</v>
      </c>
      <c r="C5" s="152">
        <v>110000</v>
      </c>
      <c r="F5" s="152"/>
    </row>
    <row r="6" spans="1:6" x14ac:dyDescent="0.25">
      <c r="A6" s="161" t="s">
        <v>171</v>
      </c>
      <c r="B6" t="s">
        <v>168</v>
      </c>
      <c r="C6" s="152">
        <v>95000</v>
      </c>
      <c r="F6" s="152"/>
    </row>
  </sheetData>
  <mergeCells count="1">
    <mergeCell ref="E1:F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H16" sqref="H16"/>
    </sheetView>
  </sheetViews>
  <sheetFormatPr baseColWidth="10" defaultRowHeight="15" x14ac:dyDescent="0.25"/>
  <cols>
    <col min="1" max="1" width="15.140625" bestFit="1" customWidth="1"/>
    <col min="2" max="2" width="13.85546875" bestFit="1" customWidth="1"/>
    <col min="4" max="4" width="3.28515625" customWidth="1"/>
  </cols>
  <sheetData>
    <row r="1" spans="1:6" s="151" customFormat="1" x14ac:dyDescent="0.25">
      <c r="A1" s="149" t="s">
        <v>35</v>
      </c>
      <c r="B1" s="149" t="s">
        <v>96</v>
      </c>
      <c r="C1" s="149" t="s">
        <v>163</v>
      </c>
      <c r="E1" s="188" t="s">
        <v>172</v>
      </c>
      <c r="F1" s="188"/>
    </row>
    <row r="2" spans="1:6" x14ac:dyDescent="0.25">
      <c r="A2" s="161" t="s">
        <v>165</v>
      </c>
      <c r="B2" t="s">
        <v>166</v>
      </c>
      <c r="C2" s="152">
        <v>120000</v>
      </c>
      <c r="E2" s="163"/>
      <c r="F2" s="152">
        <f>SUMIF(C2:C7,"&gt;50000",C2:C7)</f>
        <v>325000</v>
      </c>
    </row>
    <row r="3" spans="1:6" x14ac:dyDescent="0.25">
      <c r="A3" s="161" t="s">
        <v>167</v>
      </c>
      <c r="B3" t="s">
        <v>166</v>
      </c>
      <c r="C3" s="152">
        <v>30000</v>
      </c>
      <c r="E3" s="164">
        <v>50000</v>
      </c>
      <c r="F3" s="152">
        <f>SUMIF(C2:C7,"&gt;"&amp;E3,C2:C7)</f>
        <v>325000</v>
      </c>
    </row>
    <row r="4" spans="1:6" x14ac:dyDescent="0.25">
      <c r="A4" s="161" t="s">
        <v>169</v>
      </c>
      <c r="B4" t="s">
        <v>166</v>
      </c>
      <c r="C4" s="152">
        <v>50000</v>
      </c>
      <c r="F4" s="152"/>
    </row>
    <row r="5" spans="1:6" x14ac:dyDescent="0.25">
      <c r="A5" s="161" t="s">
        <v>170</v>
      </c>
      <c r="B5" t="s">
        <v>173</v>
      </c>
      <c r="C5" s="152">
        <v>110000</v>
      </c>
      <c r="F5" s="152"/>
    </row>
    <row r="6" spans="1:6" x14ac:dyDescent="0.25">
      <c r="A6" s="161" t="s">
        <v>171</v>
      </c>
      <c r="B6" t="s">
        <v>173</v>
      </c>
      <c r="C6" s="152">
        <v>95000</v>
      </c>
      <c r="F6" s="152"/>
    </row>
    <row r="7" spans="1:6" x14ac:dyDescent="0.25">
      <c r="A7" s="161" t="s">
        <v>174</v>
      </c>
      <c r="B7" t="s">
        <v>173</v>
      </c>
      <c r="C7" s="152">
        <v>36000</v>
      </c>
    </row>
  </sheetData>
  <mergeCells count="1">
    <mergeCell ref="E1:F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G16" sqref="G16"/>
    </sheetView>
  </sheetViews>
  <sheetFormatPr baseColWidth="10" defaultRowHeight="15" x14ac:dyDescent="0.25"/>
  <cols>
    <col min="1" max="1" width="11.42578125" style="167"/>
    <col min="2" max="2" width="11.42578125" style="98"/>
  </cols>
  <sheetData>
    <row r="1" spans="1:6" s="151" customFormat="1" x14ac:dyDescent="0.25">
      <c r="B1" s="165" t="s">
        <v>175</v>
      </c>
      <c r="C1" s="149" t="s">
        <v>163</v>
      </c>
      <c r="E1" s="151" t="s">
        <v>176</v>
      </c>
    </row>
    <row r="2" spans="1:6" x14ac:dyDescent="0.25">
      <c r="A2" s="166" t="s">
        <v>177</v>
      </c>
      <c r="B2" s="98">
        <v>1</v>
      </c>
      <c r="C2" s="152">
        <v>5000</v>
      </c>
      <c r="E2" s="167" t="s">
        <v>177</v>
      </c>
      <c r="F2" s="168">
        <f>SUMIFS(C2:C8,A2:A8,E2,B2:B8,3,C2:C8,"&gt;=10000")</f>
        <v>27000</v>
      </c>
    </row>
    <row r="3" spans="1:6" x14ac:dyDescent="0.25">
      <c r="A3" s="166" t="s">
        <v>178</v>
      </c>
      <c r="B3" s="98">
        <v>2</v>
      </c>
      <c r="C3" s="152">
        <v>6000</v>
      </c>
    </row>
    <row r="4" spans="1:6" x14ac:dyDescent="0.25">
      <c r="A4" s="166" t="s">
        <v>177</v>
      </c>
      <c r="B4" s="98">
        <v>3</v>
      </c>
      <c r="C4" s="152">
        <v>12000</v>
      </c>
    </row>
    <row r="5" spans="1:6" x14ac:dyDescent="0.25">
      <c r="A5" s="166" t="s">
        <v>178</v>
      </c>
      <c r="B5" s="98">
        <v>3</v>
      </c>
      <c r="C5" s="152">
        <v>8000</v>
      </c>
    </row>
    <row r="6" spans="1:6" x14ac:dyDescent="0.25">
      <c r="A6" s="166" t="s">
        <v>177</v>
      </c>
      <c r="B6" s="98">
        <v>3</v>
      </c>
      <c r="C6" s="152">
        <v>15000</v>
      </c>
    </row>
    <row r="7" spans="1:6" x14ac:dyDescent="0.25">
      <c r="A7" s="166" t="s">
        <v>177</v>
      </c>
      <c r="B7" s="98">
        <v>3</v>
      </c>
      <c r="C7" s="152">
        <v>9000</v>
      </c>
    </row>
    <row r="8" spans="1:6" x14ac:dyDescent="0.25">
      <c r="A8" s="166" t="s">
        <v>177</v>
      </c>
      <c r="B8" s="98">
        <v>4</v>
      </c>
      <c r="C8" s="152">
        <v>7000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sqref="A1:XFD1048576"/>
    </sheetView>
  </sheetViews>
  <sheetFormatPr baseColWidth="10" defaultRowHeight="15" x14ac:dyDescent="0.25"/>
  <cols>
    <col min="6" max="6" width="15.28515625" customWidth="1"/>
  </cols>
  <sheetData>
    <row r="1" spans="1:6" x14ac:dyDescent="0.25">
      <c r="A1" s="149" t="s">
        <v>179</v>
      </c>
      <c r="B1" s="149" t="s">
        <v>180</v>
      </c>
      <c r="C1" s="149" t="s">
        <v>181</v>
      </c>
      <c r="E1" s="149" t="s">
        <v>182</v>
      </c>
      <c r="F1" s="149"/>
    </row>
    <row r="2" spans="1:6" x14ac:dyDescent="0.25">
      <c r="A2" t="s">
        <v>183</v>
      </c>
      <c r="B2" s="98" t="s">
        <v>184</v>
      </c>
      <c r="C2">
        <v>15</v>
      </c>
      <c r="E2" s="169" t="s">
        <v>184</v>
      </c>
      <c r="F2">
        <f>AVERAGEIF(B1:B7,E2,C1:C7)</f>
        <v>24</v>
      </c>
    </row>
    <row r="3" spans="1:6" x14ac:dyDescent="0.25">
      <c r="A3" t="s">
        <v>155</v>
      </c>
      <c r="B3" s="98" t="s">
        <v>185</v>
      </c>
      <c r="C3">
        <v>33</v>
      </c>
      <c r="E3" s="169" t="s">
        <v>185</v>
      </c>
      <c r="F3">
        <f>AVERAGEIF(B2:B8,E3,C2:C8)</f>
        <v>26.666666666666668</v>
      </c>
    </row>
    <row r="4" spans="1:6" x14ac:dyDescent="0.25">
      <c r="A4" t="s">
        <v>186</v>
      </c>
      <c r="B4" s="98" t="s">
        <v>185</v>
      </c>
      <c r="C4">
        <v>29</v>
      </c>
    </row>
    <row r="5" spans="1:6" x14ac:dyDescent="0.25">
      <c r="A5" t="s">
        <v>187</v>
      </c>
      <c r="B5" s="98" t="s">
        <v>184</v>
      </c>
      <c r="C5">
        <v>37</v>
      </c>
    </row>
    <row r="6" spans="1:6" x14ac:dyDescent="0.25">
      <c r="A6" t="s">
        <v>188</v>
      </c>
      <c r="B6" s="98" t="s">
        <v>184</v>
      </c>
      <c r="C6">
        <v>21</v>
      </c>
    </row>
    <row r="7" spans="1:6" x14ac:dyDescent="0.25">
      <c r="A7" t="s">
        <v>189</v>
      </c>
      <c r="B7" s="98" t="s">
        <v>184</v>
      </c>
      <c r="C7">
        <v>23</v>
      </c>
    </row>
    <row r="8" spans="1:6" x14ac:dyDescent="0.25">
      <c r="A8" t="s">
        <v>152</v>
      </c>
      <c r="B8" s="98" t="s">
        <v>185</v>
      </c>
      <c r="C8">
        <v>18</v>
      </c>
    </row>
    <row r="9" spans="1:6" x14ac:dyDescent="0.25">
      <c r="B9" s="98"/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I6" sqref="I6"/>
    </sheetView>
  </sheetViews>
  <sheetFormatPr baseColWidth="10" defaultRowHeight="15" x14ac:dyDescent="0.25"/>
  <cols>
    <col min="1" max="1" width="12.85546875" customWidth="1"/>
    <col min="3" max="3" width="11.42578125" style="52"/>
    <col min="4" max="4" width="4.42578125" customWidth="1"/>
    <col min="5" max="5" width="33.5703125" bestFit="1" customWidth="1"/>
  </cols>
  <sheetData>
    <row r="1" spans="1:6" s="171" customFormat="1" x14ac:dyDescent="0.25">
      <c r="A1" s="189" t="s">
        <v>190</v>
      </c>
      <c r="B1" s="189"/>
      <c r="C1" s="170" t="s">
        <v>191</v>
      </c>
    </row>
    <row r="2" spans="1:6" s="171" customFormat="1" x14ac:dyDescent="0.25">
      <c r="A2" s="171" t="s">
        <v>192</v>
      </c>
      <c r="B2" s="172" t="s">
        <v>54</v>
      </c>
      <c r="C2" s="172" t="s">
        <v>193</v>
      </c>
    </row>
    <row r="3" spans="1:6" x14ac:dyDescent="0.25">
      <c r="A3" t="s">
        <v>194</v>
      </c>
      <c r="B3" s="173">
        <v>41763</v>
      </c>
      <c r="C3" s="174">
        <v>9</v>
      </c>
      <c r="E3" s="149" t="s">
        <v>195</v>
      </c>
      <c r="F3" s="177">
        <f>AVERAGE(C3:C7)</f>
        <v>6.5</v>
      </c>
    </row>
    <row r="4" spans="1:6" x14ac:dyDescent="0.25">
      <c r="A4" t="s">
        <v>196</v>
      </c>
      <c r="B4" s="173">
        <v>41764</v>
      </c>
      <c r="C4" s="174">
        <v>8.5</v>
      </c>
      <c r="E4" s="175" t="s">
        <v>197</v>
      </c>
      <c r="F4" s="178">
        <f>AVERAGEIF(C3:C7,"&gt;0",C3:C7)</f>
        <v>8.125</v>
      </c>
    </row>
    <row r="5" spans="1:6" x14ac:dyDescent="0.25">
      <c r="A5" t="s">
        <v>198</v>
      </c>
      <c r="B5" s="173">
        <v>41765</v>
      </c>
      <c r="C5" s="174">
        <v>7</v>
      </c>
      <c r="E5" s="175" t="s">
        <v>199</v>
      </c>
      <c r="F5" s="176"/>
    </row>
    <row r="6" spans="1:6" x14ac:dyDescent="0.25">
      <c r="A6" t="s">
        <v>200</v>
      </c>
      <c r="B6" s="173">
        <v>41766</v>
      </c>
      <c r="C6" s="174">
        <v>0</v>
      </c>
    </row>
    <row r="7" spans="1:6" x14ac:dyDescent="0.25">
      <c r="A7" t="s">
        <v>201</v>
      </c>
      <c r="B7" s="173">
        <v>41767</v>
      </c>
      <c r="C7" s="174">
        <v>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workbookViewId="0">
      <selection activeCell="A6" sqref="A6"/>
    </sheetView>
  </sheetViews>
  <sheetFormatPr baseColWidth="10" defaultRowHeight="15" x14ac:dyDescent="0.25"/>
  <sheetData>
    <row r="1" spans="1:5" x14ac:dyDescent="0.25">
      <c r="A1" s="190" t="s">
        <v>97</v>
      </c>
      <c r="B1" s="190"/>
      <c r="C1" s="190"/>
      <c r="D1" s="190"/>
      <c r="E1" s="190"/>
    </row>
    <row r="2" spans="1:5" x14ac:dyDescent="0.25">
      <c r="A2" s="101"/>
      <c r="B2" s="101"/>
      <c r="C2" s="101"/>
      <c r="D2" s="101"/>
      <c r="E2" s="102"/>
    </row>
    <row r="3" spans="1:5" x14ac:dyDescent="0.25">
      <c r="A3" s="101"/>
      <c r="B3" s="103" t="s">
        <v>98</v>
      </c>
      <c r="C3" s="104" t="s">
        <v>99</v>
      </c>
      <c r="D3" s="104" t="s">
        <v>100</v>
      </c>
      <c r="E3" s="104" t="s">
        <v>101</v>
      </c>
    </row>
    <row r="4" spans="1:5" x14ac:dyDescent="0.25">
      <c r="A4" s="105">
        <v>41638</v>
      </c>
      <c r="B4" s="106">
        <f t="shared" ref="B4:B67" si="0">WEEKNUM(A4,21)</f>
        <v>1</v>
      </c>
      <c r="C4" s="107">
        <v>0</v>
      </c>
      <c r="D4" s="107">
        <v>2</v>
      </c>
      <c r="E4" s="107">
        <v>2</v>
      </c>
    </row>
    <row r="5" spans="1:5" x14ac:dyDescent="0.25">
      <c r="A5" s="105">
        <v>41639</v>
      </c>
      <c r="B5" s="106">
        <f t="shared" si="0"/>
        <v>1</v>
      </c>
      <c r="C5" s="107">
        <v>0</v>
      </c>
      <c r="D5" s="107">
        <v>0</v>
      </c>
      <c r="E5" s="107">
        <v>0</v>
      </c>
    </row>
    <row r="6" spans="1:5" x14ac:dyDescent="0.25">
      <c r="A6" s="105">
        <v>41640</v>
      </c>
      <c r="B6" s="106">
        <f t="shared" si="0"/>
        <v>1</v>
      </c>
      <c r="C6" s="107">
        <v>0</v>
      </c>
      <c r="D6" s="107">
        <v>3</v>
      </c>
      <c r="E6" s="107">
        <v>4</v>
      </c>
    </row>
    <row r="7" spans="1:5" x14ac:dyDescent="0.25">
      <c r="A7" s="105">
        <v>41641</v>
      </c>
      <c r="B7" s="106">
        <f t="shared" si="0"/>
        <v>1</v>
      </c>
      <c r="C7" s="107">
        <v>1</v>
      </c>
      <c r="D7" s="107">
        <v>8</v>
      </c>
      <c r="E7" s="107">
        <v>0</v>
      </c>
    </row>
    <row r="8" spans="1:5" x14ac:dyDescent="0.25">
      <c r="A8" s="105">
        <v>41642</v>
      </c>
      <c r="B8" s="106">
        <f t="shared" si="0"/>
        <v>1</v>
      </c>
      <c r="C8" s="107">
        <v>8</v>
      </c>
      <c r="D8" s="107">
        <v>8</v>
      </c>
      <c r="E8" s="107">
        <v>5</v>
      </c>
    </row>
    <row r="9" spans="1:5" x14ac:dyDescent="0.25">
      <c r="A9" s="105">
        <v>41645</v>
      </c>
      <c r="B9" s="106">
        <f t="shared" si="0"/>
        <v>2</v>
      </c>
      <c r="C9" s="107">
        <v>4</v>
      </c>
      <c r="D9" s="107">
        <v>3</v>
      </c>
      <c r="E9" s="107">
        <v>4</v>
      </c>
    </row>
    <row r="10" spans="1:5" x14ac:dyDescent="0.25">
      <c r="A10" s="105">
        <v>41646</v>
      </c>
      <c r="B10" s="106">
        <f t="shared" si="0"/>
        <v>2</v>
      </c>
      <c r="C10" s="107">
        <v>5</v>
      </c>
      <c r="D10" s="107">
        <v>0</v>
      </c>
      <c r="E10" s="107">
        <v>6</v>
      </c>
    </row>
    <row r="11" spans="1:5" x14ac:dyDescent="0.25">
      <c r="A11" s="105">
        <v>41647</v>
      </c>
      <c r="B11" s="106">
        <f t="shared" si="0"/>
        <v>2</v>
      </c>
      <c r="C11" s="107">
        <v>2</v>
      </c>
      <c r="D11" s="107">
        <v>7</v>
      </c>
      <c r="E11" s="107">
        <v>5</v>
      </c>
    </row>
    <row r="12" spans="1:5" x14ac:dyDescent="0.25">
      <c r="A12" s="105">
        <v>41648</v>
      </c>
      <c r="B12" s="106">
        <f t="shared" si="0"/>
        <v>2</v>
      </c>
      <c r="C12" s="107">
        <v>0</v>
      </c>
      <c r="D12" s="107">
        <v>0</v>
      </c>
      <c r="E12" s="107">
        <v>8</v>
      </c>
    </row>
    <row r="13" spans="1:5" x14ac:dyDescent="0.25">
      <c r="A13" s="105">
        <v>41649</v>
      </c>
      <c r="B13" s="106">
        <f t="shared" si="0"/>
        <v>2</v>
      </c>
      <c r="C13" s="107">
        <v>0</v>
      </c>
      <c r="D13" s="107">
        <v>8</v>
      </c>
      <c r="E13" s="107">
        <v>1</v>
      </c>
    </row>
    <row r="14" spans="1:5" x14ac:dyDescent="0.25">
      <c r="A14" s="105">
        <v>41652</v>
      </c>
      <c r="B14" s="106">
        <f t="shared" si="0"/>
        <v>3</v>
      </c>
      <c r="C14" s="107">
        <v>0</v>
      </c>
      <c r="D14" s="107">
        <v>6</v>
      </c>
      <c r="E14" s="107">
        <v>8</v>
      </c>
    </row>
    <row r="15" spans="1:5" x14ac:dyDescent="0.25">
      <c r="A15" s="105">
        <v>41653</v>
      </c>
      <c r="B15" s="106">
        <f t="shared" si="0"/>
        <v>3</v>
      </c>
      <c r="C15" s="107">
        <v>0</v>
      </c>
      <c r="D15" s="107">
        <v>3.5</v>
      </c>
      <c r="E15" s="107">
        <v>2</v>
      </c>
    </row>
    <row r="16" spans="1:5" x14ac:dyDescent="0.25">
      <c r="A16" s="105">
        <v>41654</v>
      </c>
      <c r="B16" s="106">
        <f t="shared" si="0"/>
        <v>3</v>
      </c>
      <c r="C16" s="107">
        <v>0</v>
      </c>
      <c r="D16" s="107">
        <v>3</v>
      </c>
      <c r="E16" s="107">
        <v>4</v>
      </c>
    </row>
    <row r="17" spans="1:5" x14ac:dyDescent="0.25">
      <c r="A17" s="105">
        <v>41655</v>
      </c>
      <c r="B17" s="106">
        <f t="shared" si="0"/>
        <v>3</v>
      </c>
      <c r="C17" s="107">
        <v>7</v>
      </c>
      <c r="D17" s="107">
        <v>9</v>
      </c>
      <c r="E17" s="107">
        <v>0</v>
      </c>
    </row>
    <row r="18" spans="1:5" x14ac:dyDescent="0.25">
      <c r="A18" s="105">
        <v>41656</v>
      </c>
      <c r="B18" s="106">
        <f t="shared" si="0"/>
        <v>3</v>
      </c>
      <c r="C18" s="107">
        <v>0</v>
      </c>
      <c r="D18" s="107">
        <v>4</v>
      </c>
      <c r="E18" s="107">
        <v>5</v>
      </c>
    </row>
    <row r="19" spans="1:5" x14ac:dyDescent="0.25">
      <c r="A19" s="105">
        <v>41659</v>
      </c>
      <c r="B19" s="106">
        <f t="shared" si="0"/>
        <v>4</v>
      </c>
      <c r="C19" s="107">
        <v>6</v>
      </c>
      <c r="D19" s="107">
        <v>2</v>
      </c>
      <c r="E19" s="107">
        <v>0</v>
      </c>
    </row>
    <row r="20" spans="1:5" x14ac:dyDescent="0.25">
      <c r="A20" s="105">
        <v>41660</v>
      </c>
      <c r="B20" s="106">
        <f t="shared" si="0"/>
        <v>4</v>
      </c>
      <c r="C20" s="107">
        <v>0</v>
      </c>
      <c r="D20" s="107">
        <v>6</v>
      </c>
      <c r="E20" s="107">
        <v>4</v>
      </c>
    </row>
    <row r="21" spans="1:5" x14ac:dyDescent="0.25">
      <c r="A21" s="105">
        <v>41661</v>
      </c>
      <c r="B21" s="106">
        <f t="shared" si="0"/>
        <v>4</v>
      </c>
      <c r="C21" s="107">
        <v>3</v>
      </c>
      <c r="D21" s="107">
        <v>0</v>
      </c>
      <c r="E21" s="107">
        <v>7</v>
      </c>
    </row>
    <row r="22" spans="1:5" x14ac:dyDescent="0.25">
      <c r="A22" s="105">
        <v>41662</v>
      </c>
      <c r="B22" s="106">
        <f t="shared" si="0"/>
        <v>4</v>
      </c>
      <c r="C22" s="107">
        <v>9</v>
      </c>
      <c r="D22" s="107">
        <v>1</v>
      </c>
      <c r="E22" s="107">
        <v>3</v>
      </c>
    </row>
    <row r="23" spans="1:5" x14ac:dyDescent="0.25">
      <c r="A23" s="105">
        <v>41663</v>
      </c>
      <c r="B23" s="106">
        <f t="shared" si="0"/>
        <v>4</v>
      </c>
      <c r="C23" s="107">
        <v>4</v>
      </c>
      <c r="D23" s="107">
        <v>8</v>
      </c>
      <c r="E23" s="107">
        <v>5</v>
      </c>
    </row>
    <row r="24" spans="1:5" x14ac:dyDescent="0.25">
      <c r="A24" s="105">
        <v>41666</v>
      </c>
      <c r="B24" s="106">
        <f t="shared" si="0"/>
        <v>5</v>
      </c>
      <c r="C24" s="108"/>
      <c r="D24" s="108"/>
      <c r="E24" s="108"/>
    </row>
    <row r="25" spans="1:5" x14ac:dyDescent="0.25">
      <c r="A25" s="105">
        <v>41667</v>
      </c>
      <c r="B25" s="106">
        <f t="shared" si="0"/>
        <v>5</v>
      </c>
      <c r="C25" s="105"/>
      <c r="D25" s="105"/>
      <c r="E25" s="101"/>
    </row>
    <row r="26" spans="1:5" x14ac:dyDescent="0.25">
      <c r="A26" s="105">
        <v>41668</v>
      </c>
      <c r="B26" s="106">
        <f t="shared" si="0"/>
        <v>5</v>
      </c>
      <c r="C26" s="105"/>
      <c r="D26" s="105"/>
      <c r="E26" s="101"/>
    </row>
    <row r="27" spans="1:5" x14ac:dyDescent="0.25">
      <c r="A27" s="105">
        <v>41669</v>
      </c>
      <c r="B27" s="106">
        <f t="shared" si="0"/>
        <v>5</v>
      </c>
      <c r="C27" s="105"/>
      <c r="D27" s="105"/>
      <c r="E27" s="101"/>
    </row>
    <row r="28" spans="1:5" x14ac:dyDescent="0.25">
      <c r="A28" s="105">
        <v>41670</v>
      </c>
      <c r="B28" s="106">
        <f t="shared" si="0"/>
        <v>5</v>
      </c>
      <c r="C28" s="105"/>
      <c r="D28" s="105"/>
      <c r="E28" s="101"/>
    </row>
    <row r="29" spans="1:5" x14ac:dyDescent="0.25">
      <c r="A29" s="105">
        <v>41673</v>
      </c>
      <c r="B29" s="106">
        <f t="shared" si="0"/>
        <v>6</v>
      </c>
      <c r="C29" s="105"/>
      <c r="D29" s="105"/>
      <c r="E29" s="101"/>
    </row>
    <row r="30" spans="1:5" x14ac:dyDescent="0.25">
      <c r="A30" s="105">
        <v>41674</v>
      </c>
      <c r="B30" s="106">
        <f t="shared" si="0"/>
        <v>6</v>
      </c>
      <c r="C30" s="105"/>
      <c r="D30" s="105"/>
      <c r="E30" s="101"/>
    </row>
    <row r="31" spans="1:5" x14ac:dyDescent="0.25">
      <c r="A31" s="105">
        <v>41675</v>
      </c>
      <c r="B31" s="106">
        <f t="shared" si="0"/>
        <v>6</v>
      </c>
      <c r="C31" s="105"/>
      <c r="D31" s="105"/>
      <c r="E31" s="101"/>
    </row>
    <row r="32" spans="1:5" x14ac:dyDescent="0.25">
      <c r="A32" s="105">
        <v>41676</v>
      </c>
      <c r="B32" s="106">
        <f t="shared" si="0"/>
        <v>6</v>
      </c>
      <c r="C32" s="105"/>
      <c r="D32" s="105"/>
      <c r="E32" s="101"/>
    </row>
    <row r="33" spans="1:5" x14ac:dyDescent="0.25">
      <c r="A33" s="105">
        <v>41677</v>
      </c>
      <c r="B33" s="106">
        <f t="shared" si="0"/>
        <v>6</v>
      </c>
      <c r="C33" s="105"/>
      <c r="D33" s="105"/>
      <c r="E33" s="101"/>
    </row>
    <row r="34" spans="1:5" x14ac:dyDescent="0.25">
      <c r="A34" s="105">
        <v>41680</v>
      </c>
      <c r="B34" s="106">
        <f t="shared" si="0"/>
        <v>7</v>
      </c>
      <c r="C34" s="105"/>
      <c r="D34" s="105"/>
      <c r="E34" s="101"/>
    </row>
    <row r="35" spans="1:5" x14ac:dyDescent="0.25">
      <c r="A35" s="105">
        <v>41681</v>
      </c>
      <c r="B35" s="106">
        <f t="shared" si="0"/>
        <v>7</v>
      </c>
      <c r="C35" s="105"/>
      <c r="D35" s="105"/>
      <c r="E35" s="101"/>
    </row>
    <row r="36" spans="1:5" x14ac:dyDescent="0.25">
      <c r="A36" s="105">
        <v>41682</v>
      </c>
      <c r="B36" s="106">
        <f t="shared" si="0"/>
        <v>7</v>
      </c>
      <c r="C36" s="101"/>
      <c r="D36" s="101"/>
      <c r="E36" s="102"/>
    </row>
    <row r="37" spans="1:5" x14ac:dyDescent="0.25">
      <c r="A37" s="105">
        <v>41683</v>
      </c>
      <c r="B37" s="106">
        <f t="shared" si="0"/>
        <v>7</v>
      </c>
      <c r="C37" s="101"/>
      <c r="D37" s="101"/>
      <c r="E37" s="102"/>
    </row>
    <row r="38" spans="1:5" x14ac:dyDescent="0.25">
      <c r="A38" s="105">
        <v>41684</v>
      </c>
      <c r="B38" s="106">
        <f t="shared" si="0"/>
        <v>7</v>
      </c>
      <c r="C38" s="101"/>
      <c r="D38" s="101"/>
      <c r="E38" s="102"/>
    </row>
    <row r="39" spans="1:5" x14ac:dyDescent="0.25">
      <c r="A39" s="105">
        <v>41687</v>
      </c>
      <c r="B39" s="106">
        <f t="shared" si="0"/>
        <v>8</v>
      </c>
      <c r="C39" s="101"/>
      <c r="D39" s="101"/>
      <c r="E39" s="102"/>
    </row>
    <row r="40" spans="1:5" x14ac:dyDescent="0.25">
      <c r="A40" s="105">
        <v>41688</v>
      </c>
      <c r="B40" s="106">
        <f t="shared" si="0"/>
        <v>8</v>
      </c>
      <c r="C40" s="101"/>
      <c r="D40" s="101"/>
      <c r="E40" s="102"/>
    </row>
    <row r="41" spans="1:5" x14ac:dyDescent="0.25">
      <c r="A41" s="105">
        <v>41689</v>
      </c>
      <c r="B41" s="106">
        <f t="shared" si="0"/>
        <v>8</v>
      </c>
      <c r="C41" s="101"/>
      <c r="D41" s="101"/>
      <c r="E41" s="102"/>
    </row>
    <row r="42" spans="1:5" x14ac:dyDescent="0.25">
      <c r="A42" s="105">
        <v>41690</v>
      </c>
      <c r="B42" s="106">
        <f t="shared" si="0"/>
        <v>8</v>
      </c>
      <c r="C42" s="101"/>
      <c r="D42" s="101"/>
      <c r="E42" s="102"/>
    </row>
    <row r="43" spans="1:5" x14ac:dyDescent="0.25">
      <c r="A43" s="105">
        <v>41691</v>
      </c>
      <c r="B43" s="106">
        <f t="shared" si="0"/>
        <v>8</v>
      </c>
      <c r="C43" s="101"/>
      <c r="D43" s="101"/>
      <c r="E43" s="102"/>
    </row>
    <row r="44" spans="1:5" x14ac:dyDescent="0.25">
      <c r="A44" s="105">
        <v>41694</v>
      </c>
      <c r="B44" s="106">
        <f t="shared" si="0"/>
        <v>9</v>
      </c>
      <c r="C44" s="101"/>
      <c r="D44" s="101"/>
      <c r="E44" s="102"/>
    </row>
    <row r="45" spans="1:5" x14ac:dyDescent="0.25">
      <c r="A45" s="105">
        <v>41695</v>
      </c>
      <c r="B45" s="106">
        <f t="shared" si="0"/>
        <v>9</v>
      </c>
      <c r="C45" s="101"/>
      <c r="D45" s="101"/>
      <c r="E45" s="102"/>
    </row>
    <row r="46" spans="1:5" x14ac:dyDescent="0.25">
      <c r="A46" s="105">
        <v>41696</v>
      </c>
      <c r="B46" s="106">
        <f t="shared" si="0"/>
        <v>9</v>
      </c>
      <c r="C46" s="101"/>
      <c r="D46" s="101"/>
      <c r="E46" s="102"/>
    </row>
    <row r="47" spans="1:5" x14ac:dyDescent="0.25">
      <c r="A47" s="105">
        <v>41697</v>
      </c>
      <c r="B47" s="106">
        <f t="shared" si="0"/>
        <v>9</v>
      </c>
      <c r="C47" s="101"/>
      <c r="D47" s="101"/>
      <c r="E47" s="102"/>
    </row>
    <row r="48" spans="1:5" x14ac:dyDescent="0.25">
      <c r="A48" s="105">
        <v>41698</v>
      </c>
      <c r="B48" s="106">
        <f t="shared" si="0"/>
        <v>9</v>
      </c>
      <c r="C48" s="101"/>
      <c r="D48" s="101"/>
      <c r="E48" s="102"/>
    </row>
    <row r="49" spans="1:5" x14ac:dyDescent="0.25">
      <c r="A49" s="105">
        <v>41701</v>
      </c>
      <c r="B49" s="106">
        <f t="shared" si="0"/>
        <v>10</v>
      </c>
      <c r="C49" s="101"/>
      <c r="D49" s="101"/>
      <c r="E49" s="102"/>
    </row>
    <row r="50" spans="1:5" x14ac:dyDescent="0.25">
      <c r="A50" s="105">
        <v>41702</v>
      </c>
      <c r="B50" s="106">
        <f t="shared" si="0"/>
        <v>10</v>
      </c>
      <c r="C50" s="101"/>
      <c r="D50" s="101"/>
      <c r="E50" s="102"/>
    </row>
    <row r="51" spans="1:5" x14ac:dyDescent="0.25">
      <c r="A51" s="105">
        <v>41703</v>
      </c>
      <c r="B51" s="106">
        <f t="shared" si="0"/>
        <v>10</v>
      </c>
      <c r="C51" s="101"/>
      <c r="D51" s="101"/>
      <c r="E51" s="102"/>
    </row>
    <row r="52" spans="1:5" x14ac:dyDescent="0.25">
      <c r="A52" s="105">
        <v>41704</v>
      </c>
      <c r="B52" s="106">
        <f t="shared" si="0"/>
        <v>10</v>
      </c>
      <c r="C52" s="101"/>
      <c r="D52" s="101"/>
      <c r="E52" s="102"/>
    </row>
    <row r="53" spans="1:5" x14ac:dyDescent="0.25">
      <c r="A53" s="105">
        <v>41705</v>
      </c>
      <c r="B53" s="106">
        <f t="shared" si="0"/>
        <v>10</v>
      </c>
      <c r="C53" s="101"/>
      <c r="D53" s="101"/>
      <c r="E53" s="102"/>
    </row>
    <row r="54" spans="1:5" x14ac:dyDescent="0.25">
      <c r="A54" s="105">
        <v>41708</v>
      </c>
      <c r="B54" s="106">
        <f t="shared" si="0"/>
        <v>11</v>
      </c>
      <c r="C54" s="101"/>
      <c r="D54" s="101"/>
      <c r="E54" s="102"/>
    </row>
    <row r="55" spans="1:5" x14ac:dyDescent="0.25">
      <c r="A55" s="105">
        <v>41709</v>
      </c>
      <c r="B55" s="106">
        <f t="shared" si="0"/>
        <v>11</v>
      </c>
      <c r="C55" s="101"/>
      <c r="D55" s="101"/>
      <c r="E55" s="102"/>
    </row>
    <row r="56" spans="1:5" x14ac:dyDescent="0.25">
      <c r="A56" s="105">
        <v>41710</v>
      </c>
      <c r="B56" s="106">
        <f t="shared" si="0"/>
        <v>11</v>
      </c>
      <c r="C56" s="101"/>
      <c r="D56" s="101"/>
      <c r="E56" s="102"/>
    </row>
    <row r="57" spans="1:5" x14ac:dyDescent="0.25">
      <c r="A57" s="105">
        <v>41711</v>
      </c>
      <c r="B57" s="106">
        <f t="shared" si="0"/>
        <v>11</v>
      </c>
      <c r="C57" s="101"/>
      <c r="D57" s="101"/>
      <c r="E57" s="102"/>
    </row>
    <row r="58" spans="1:5" x14ac:dyDescent="0.25">
      <c r="A58" s="105">
        <v>41712</v>
      </c>
      <c r="B58" s="106">
        <f t="shared" si="0"/>
        <v>11</v>
      </c>
      <c r="C58" s="101"/>
      <c r="D58" s="101"/>
      <c r="E58" s="102"/>
    </row>
    <row r="59" spans="1:5" x14ac:dyDescent="0.25">
      <c r="A59" s="105">
        <v>41715</v>
      </c>
      <c r="B59" s="106">
        <f t="shared" si="0"/>
        <v>12</v>
      </c>
      <c r="C59" s="101"/>
      <c r="D59" s="101"/>
      <c r="E59" s="102"/>
    </row>
    <row r="60" spans="1:5" x14ac:dyDescent="0.25">
      <c r="A60" s="105">
        <v>41716</v>
      </c>
      <c r="B60" s="106">
        <f t="shared" si="0"/>
        <v>12</v>
      </c>
      <c r="C60" s="101"/>
      <c r="D60" s="101"/>
      <c r="E60" s="102"/>
    </row>
    <row r="61" spans="1:5" x14ac:dyDescent="0.25">
      <c r="A61" s="105">
        <v>41717</v>
      </c>
      <c r="B61" s="106">
        <f t="shared" si="0"/>
        <v>12</v>
      </c>
      <c r="C61" s="101"/>
      <c r="D61" s="101"/>
      <c r="E61" s="102"/>
    </row>
    <row r="62" spans="1:5" x14ac:dyDescent="0.25">
      <c r="A62" s="105">
        <v>41718</v>
      </c>
      <c r="B62" s="106">
        <f t="shared" si="0"/>
        <v>12</v>
      </c>
      <c r="C62" s="101"/>
      <c r="D62" s="101"/>
      <c r="E62" s="102"/>
    </row>
    <row r="63" spans="1:5" x14ac:dyDescent="0.25">
      <c r="A63" s="105">
        <v>41719</v>
      </c>
      <c r="B63" s="106">
        <f t="shared" si="0"/>
        <v>12</v>
      </c>
      <c r="C63" s="101"/>
      <c r="D63" s="101"/>
      <c r="E63" s="102"/>
    </row>
    <row r="64" spans="1:5" x14ac:dyDescent="0.25">
      <c r="A64" s="105">
        <v>41722</v>
      </c>
      <c r="B64" s="106">
        <f t="shared" si="0"/>
        <v>13</v>
      </c>
      <c r="C64" s="101"/>
      <c r="D64" s="101"/>
      <c r="E64" s="102"/>
    </row>
    <row r="65" spans="1:5" x14ac:dyDescent="0.25">
      <c r="A65" s="105">
        <v>41723</v>
      </c>
      <c r="B65" s="106">
        <f t="shared" si="0"/>
        <v>13</v>
      </c>
      <c r="C65" s="101"/>
      <c r="D65" s="101"/>
      <c r="E65" s="102"/>
    </row>
    <row r="66" spans="1:5" x14ac:dyDescent="0.25">
      <c r="A66" s="105">
        <v>41724</v>
      </c>
      <c r="B66" s="106">
        <f t="shared" si="0"/>
        <v>13</v>
      </c>
      <c r="C66" s="101"/>
      <c r="D66" s="101"/>
      <c r="E66" s="102"/>
    </row>
    <row r="67" spans="1:5" x14ac:dyDescent="0.25">
      <c r="A67" s="105">
        <v>41725</v>
      </c>
      <c r="B67" s="106">
        <f t="shared" si="0"/>
        <v>13</v>
      </c>
      <c r="C67" s="101"/>
      <c r="D67" s="101"/>
      <c r="E67" s="102"/>
    </row>
    <row r="68" spans="1:5" x14ac:dyDescent="0.25">
      <c r="A68" s="105">
        <v>41726</v>
      </c>
      <c r="B68" s="106">
        <f t="shared" ref="B68" si="1">WEEKNUM(A68,21)</f>
        <v>13</v>
      </c>
      <c r="C68" s="101"/>
      <c r="D68" s="101"/>
      <c r="E68" s="102"/>
    </row>
  </sheetData>
  <mergeCells count="1">
    <mergeCell ref="A1:E1"/>
  </mergeCells>
  <conditionalFormatting sqref="A4:E68">
    <cfRule type="expression" dxfId="4" priority="1">
      <formula>WEEKDAY($A4,2)=1</formula>
    </cfRule>
  </conditionalFormatting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L19" sqref="L19"/>
    </sheetView>
  </sheetViews>
  <sheetFormatPr baseColWidth="10" defaultRowHeight="15" x14ac:dyDescent="0.25"/>
  <cols>
    <col min="1" max="16384" width="11.42578125" style="109"/>
  </cols>
  <sheetData>
    <row r="1" spans="1:5" ht="15.75" x14ac:dyDescent="0.25">
      <c r="A1" s="192" t="s">
        <v>102</v>
      </c>
      <c r="B1" s="192"/>
      <c r="C1" s="192"/>
      <c r="D1" s="192"/>
      <c r="E1" s="192"/>
    </row>
    <row r="2" spans="1:5" ht="15.75" thickBot="1" x14ac:dyDescent="0.3"/>
    <row r="3" spans="1:5" x14ac:dyDescent="0.25">
      <c r="A3" s="193"/>
      <c r="B3" s="110" t="s">
        <v>77</v>
      </c>
      <c r="C3" s="195" t="s">
        <v>103</v>
      </c>
      <c r="D3" s="195"/>
      <c r="E3" s="196"/>
    </row>
    <row r="4" spans="1:5" ht="15.75" thickBot="1" x14ac:dyDescent="0.3">
      <c r="A4" s="194"/>
      <c r="B4" s="111" t="s">
        <v>104</v>
      </c>
      <c r="C4" s="112" t="s">
        <v>105</v>
      </c>
      <c r="D4" s="112" t="s">
        <v>106</v>
      </c>
      <c r="E4" s="113" t="s">
        <v>107</v>
      </c>
    </row>
    <row r="5" spans="1:5" x14ac:dyDescent="0.25">
      <c r="A5" s="114" t="s">
        <v>108</v>
      </c>
      <c r="B5" s="115">
        <v>0</v>
      </c>
      <c r="C5" s="116">
        <v>4.9000000000000004</v>
      </c>
      <c r="D5" s="116">
        <v>8.6</v>
      </c>
      <c r="E5" s="117">
        <v>14.9</v>
      </c>
    </row>
    <row r="6" spans="1:5" x14ac:dyDescent="0.25">
      <c r="A6" s="118" t="s">
        <v>109</v>
      </c>
      <c r="B6" s="119">
        <v>2</v>
      </c>
      <c r="C6" s="120">
        <v>4.9000000000000004</v>
      </c>
      <c r="D6" s="120">
        <v>8.6</v>
      </c>
      <c r="E6" s="121">
        <v>14.9</v>
      </c>
    </row>
    <row r="7" spans="1:5" x14ac:dyDescent="0.25">
      <c r="A7" s="118" t="s">
        <v>109</v>
      </c>
      <c r="B7" s="119">
        <v>5</v>
      </c>
      <c r="C7" s="120">
        <v>4.9000000000000004</v>
      </c>
      <c r="D7" s="120">
        <v>15</v>
      </c>
      <c r="E7" s="121">
        <v>26.9</v>
      </c>
    </row>
    <row r="8" spans="1:5" x14ac:dyDescent="0.25">
      <c r="A8" s="118" t="s">
        <v>109</v>
      </c>
      <c r="B8" s="119">
        <v>10</v>
      </c>
      <c r="C8" s="120">
        <v>5.9</v>
      </c>
      <c r="D8" s="120">
        <v>20</v>
      </c>
      <c r="E8" s="121">
        <v>33</v>
      </c>
    </row>
    <row r="9" spans="1:5" x14ac:dyDescent="0.25">
      <c r="A9" s="118" t="s">
        <v>110</v>
      </c>
      <c r="B9" s="119">
        <v>20</v>
      </c>
      <c r="C9" s="120">
        <v>10.9</v>
      </c>
      <c r="D9" s="120">
        <v>30</v>
      </c>
      <c r="E9" s="121">
        <v>43</v>
      </c>
    </row>
    <row r="10" spans="1:5" ht="15.75" thickBot="1" x14ac:dyDescent="0.3">
      <c r="A10" s="122" t="s">
        <v>109</v>
      </c>
      <c r="B10" s="123">
        <v>31.5</v>
      </c>
      <c r="C10" s="124">
        <v>12.9</v>
      </c>
      <c r="D10" s="124">
        <v>40</v>
      </c>
      <c r="E10" s="125">
        <v>53</v>
      </c>
    </row>
    <row r="12" spans="1:5" x14ac:dyDescent="0.25">
      <c r="A12" s="197"/>
      <c r="B12" s="197"/>
      <c r="D12" s="126"/>
    </row>
    <row r="13" spans="1:5" x14ac:dyDescent="0.25">
      <c r="A13" s="198" t="s">
        <v>111</v>
      </c>
      <c r="B13" s="198"/>
      <c r="C13" s="127">
        <v>11</v>
      </c>
      <c r="D13" s="109" t="s">
        <v>112</v>
      </c>
    </row>
    <row r="14" spans="1:5" x14ac:dyDescent="0.25">
      <c r="A14" s="191" t="s">
        <v>113</v>
      </c>
      <c r="B14" s="191"/>
      <c r="C14" s="128">
        <f>IF(C13&lt;=B6,C6,IF(C13&lt;=B7,C7,IF(C13&lt;=B8,C8,IF(C13&lt;=B9,C9,IF(C13&lt;=B10,C10,"Höchstgewicht überschritten")))))</f>
        <v>10.9</v>
      </c>
      <c r="D14" s="109" t="s">
        <v>114</v>
      </c>
    </row>
  </sheetData>
  <mergeCells count="6">
    <mergeCell ref="A14:B14"/>
    <mergeCell ref="A1:E1"/>
    <mergeCell ref="A3:A4"/>
    <mergeCell ref="C3:E3"/>
    <mergeCell ref="A12:B12"/>
    <mergeCell ref="A13:B13"/>
  </mergeCells>
  <dataValidations count="3">
    <dataValidation type="custom" allowBlank="1" showInputMessage="1" showErrorMessage="1" sqref="C13">
      <formula1>AND(C13&gt;0,C13&lt;=31.5)</formula1>
    </dataValidation>
    <dataValidation allowBlank="1" showInputMessage="1" showErrorMessage="1" prompt="_x000a_" sqref="D13"/>
    <dataValidation type="decimal" operator="lessThanOrEqual" allowBlank="1" showInputMessage="1" showErrorMessage="1" promptTitle="0&lt; Gewicht &lt; 31,5" prompt="0 &lt; Gewicht &lt;= 31,5 kg" sqref="D12">
      <formula1>31.5</formula1>
    </dataValidation>
  </dataValidation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M6" sqref="M6"/>
    </sheetView>
  </sheetViews>
  <sheetFormatPr baseColWidth="10" defaultRowHeight="15" x14ac:dyDescent="0.25"/>
  <cols>
    <col min="1" max="1" width="34" bestFit="1" customWidth="1"/>
    <col min="2" max="2" width="17.5703125" customWidth="1"/>
    <col min="3" max="3" width="16.42578125" customWidth="1"/>
    <col min="4" max="4" width="16" customWidth="1"/>
    <col min="5" max="5" width="17.7109375" customWidth="1"/>
  </cols>
  <sheetData>
    <row r="1" spans="1:6" ht="15.75" customHeight="1" x14ac:dyDescent="0.25">
      <c r="A1" s="199" t="s">
        <v>115</v>
      </c>
      <c r="B1" s="200"/>
      <c r="C1" s="200"/>
      <c r="D1" s="200"/>
      <c r="E1" s="200"/>
      <c r="F1" s="42"/>
    </row>
    <row r="2" spans="1:6" x14ac:dyDescent="0.25">
      <c r="A2" s="129"/>
      <c r="B2" s="42"/>
      <c r="C2" s="42"/>
      <c r="D2" s="42"/>
      <c r="E2" s="42"/>
      <c r="F2" s="42"/>
    </row>
    <row r="3" spans="1:6" x14ac:dyDescent="0.25">
      <c r="A3" s="129"/>
      <c r="B3" s="130"/>
      <c r="C3" s="130"/>
      <c r="D3" s="130"/>
      <c r="E3" s="131" t="s">
        <v>116</v>
      </c>
      <c r="F3" s="42"/>
    </row>
    <row r="4" spans="1:6" x14ac:dyDescent="0.25">
      <c r="A4" s="132" t="s">
        <v>43</v>
      </c>
      <c r="B4" s="133" t="s">
        <v>117</v>
      </c>
      <c r="C4" s="133" t="s">
        <v>118</v>
      </c>
      <c r="D4" s="133" t="s">
        <v>119</v>
      </c>
      <c r="E4" s="133" t="s">
        <v>120</v>
      </c>
      <c r="F4" s="42"/>
    </row>
    <row r="5" spans="1:6" x14ac:dyDescent="0.25">
      <c r="A5" s="134" t="s">
        <v>121</v>
      </c>
      <c r="B5" s="135">
        <v>41366</v>
      </c>
      <c r="C5" s="135">
        <v>41404</v>
      </c>
      <c r="D5" s="135">
        <f>B5+30</f>
        <v>41396</v>
      </c>
      <c r="E5" s="136" t="str">
        <f>IF(C5-D5&lt;=1,"OK",IF(C5-D5&lt;=10,"1. Mahnung",IF(C5-D5&lt;=17,"2. Mahnung",IF(C5-D5&lt;=43,"3. Mahnung",IF(C5-D5&gt;44,"ger. Mahnverf.")))))</f>
        <v>1. Mahnung</v>
      </c>
    </row>
    <row r="6" spans="1:6" x14ac:dyDescent="0.25">
      <c r="A6" s="137" t="s">
        <v>122</v>
      </c>
      <c r="B6" s="138">
        <v>41436</v>
      </c>
      <c r="C6" s="138">
        <v>41477</v>
      </c>
      <c r="D6" s="138">
        <f t="shared" ref="D6:D13" si="0">B6+30</f>
        <v>41466</v>
      </c>
      <c r="E6" s="139" t="str">
        <f t="shared" ref="E6:E13" si="1">IF(C6-D6&lt;=1,"OK",IF(C6-D6&lt;=10,"1. Mahnung",IF(C6-D6&lt;=17,"2. Mahnung",IF(C6-D6&lt;=43,"3. Mahnung",IF(C6-D6&gt;44,"ger. Mahnverf.")))))</f>
        <v>2. Mahnung</v>
      </c>
    </row>
    <row r="7" spans="1:6" x14ac:dyDescent="0.25">
      <c r="A7" s="134" t="s">
        <v>123</v>
      </c>
      <c r="B7" s="135">
        <v>41491</v>
      </c>
      <c r="C7" s="135">
        <v>41522</v>
      </c>
      <c r="D7" s="135">
        <f t="shared" si="0"/>
        <v>41521</v>
      </c>
      <c r="E7" s="136" t="str">
        <f t="shared" si="1"/>
        <v>OK</v>
      </c>
    </row>
    <row r="8" spans="1:6" x14ac:dyDescent="0.25">
      <c r="A8" s="140" t="s">
        <v>124</v>
      </c>
      <c r="B8" s="141">
        <v>41563</v>
      </c>
      <c r="C8" s="141">
        <v>41628</v>
      </c>
      <c r="D8" s="141">
        <f t="shared" si="0"/>
        <v>41593</v>
      </c>
      <c r="E8" s="142" t="str">
        <f t="shared" si="1"/>
        <v>3. Mahnung</v>
      </c>
    </row>
    <row r="9" spans="1:6" x14ac:dyDescent="0.25">
      <c r="A9" s="140" t="s">
        <v>125</v>
      </c>
      <c r="B9" s="141">
        <v>41550</v>
      </c>
      <c r="C9" s="141">
        <v>41612</v>
      </c>
      <c r="D9" s="141">
        <f t="shared" si="0"/>
        <v>41580</v>
      </c>
      <c r="E9" s="142" t="str">
        <f t="shared" si="1"/>
        <v>3. Mahnung</v>
      </c>
    </row>
    <row r="10" spans="1:6" x14ac:dyDescent="0.25">
      <c r="A10" s="134" t="s">
        <v>126</v>
      </c>
      <c r="B10" s="135">
        <v>41380</v>
      </c>
      <c r="C10" s="135">
        <v>41511</v>
      </c>
      <c r="D10" s="135">
        <f t="shared" si="0"/>
        <v>41410</v>
      </c>
      <c r="E10" s="136" t="str">
        <f t="shared" si="1"/>
        <v>ger. Mahnverf.</v>
      </c>
    </row>
    <row r="11" spans="1:6" x14ac:dyDescent="0.25">
      <c r="A11" s="134" t="s">
        <v>127</v>
      </c>
      <c r="B11" s="135">
        <v>41397</v>
      </c>
      <c r="C11" s="135">
        <v>41430</v>
      </c>
      <c r="D11" s="135">
        <f t="shared" si="0"/>
        <v>41427</v>
      </c>
      <c r="E11" s="136" t="str">
        <f t="shared" si="1"/>
        <v>1. Mahnung</v>
      </c>
    </row>
    <row r="12" spans="1:6" x14ac:dyDescent="0.25">
      <c r="A12" s="143" t="s">
        <v>128</v>
      </c>
      <c r="B12" s="144">
        <v>41519</v>
      </c>
      <c r="C12" s="144">
        <v>41561</v>
      </c>
      <c r="D12" s="144">
        <f t="shared" si="0"/>
        <v>41549</v>
      </c>
      <c r="E12" s="145" t="str">
        <f t="shared" si="1"/>
        <v>2. Mahnung</v>
      </c>
    </row>
    <row r="13" spans="1:6" x14ac:dyDescent="0.25">
      <c r="A13" s="146" t="s">
        <v>129</v>
      </c>
      <c r="B13" s="135">
        <v>41481</v>
      </c>
      <c r="C13" s="135">
        <v>41508</v>
      </c>
      <c r="D13" s="147">
        <f t="shared" si="0"/>
        <v>41511</v>
      </c>
      <c r="E13" s="148" t="str">
        <f t="shared" si="1"/>
        <v>OK</v>
      </c>
    </row>
    <row r="14" spans="1:6" x14ac:dyDescent="0.25">
      <c r="B14" s="98"/>
      <c r="C14" s="98"/>
      <c r="D14" s="98"/>
    </row>
    <row r="15" spans="1:6" x14ac:dyDescent="0.25">
      <c r="B15" s="98"/>
      <c r="C15" s="98"/>
      <c r="D15" s="98"/>
    </row>
  </sheetData>
  <mergeCells count="1">
    <mergeCell ref="A1:E1"/>
  </mergeCells>
  <conditionalFormatting sqref="E5 E7 E10:E11 E13">
    <cfRule type="expression" priority="1">
      <formula>$F$5:$F$12=1</formula>
    </cfRule>
  </conditionalFormatting>
  <conditionalFormatting sqref="A5:E5 A7:E7 A10:E11 A13:E13">
    <cfRule type="expression" dxfId="3" priority="2">
      <formula>$E5:$E12= "ger. Mahnverf."</formula>
    </cfRule>
    <cfRule type="expression" dxfId="2" priority="3">
      <formula>$E5:$E12="3. Mahnung"</formula>
    </cfRule>
    <cfRule type="expression" dxfId="1" priority="4">
      <formula>$E5:$E12="2. Mahnung"</formula>
    </cfRule>
    <cfRule type="expression" dxfId="0" priority="5">
      <formula>$E5:$E12="1. Mahnung"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27" sqref="E27"/>
    </sheetView>
  </sheetViews>
  <sheetFormatPr baseColWidth="10" defaultRowHeight="15" x14ac:dyDescent="0.25"/>
  <cols>
    <col min="1" max="1" width="16.140625" customWidth="1"/>
    <col min="4" max="4" width="12.140625" customWidth="1"/>
    <col min="5" max="5" width="16.28515625" customWidth="1"/>
    <col min="6" max="6" width="15.42578125" customWidth="1"/>
  </cols>
  <sheetData>
    <row r="1" spans="1:6" x14ac:dyDescent="0.25">
      <c r="A1" s="40"/>
      <c r="B1" s="179" t="s">
        <v>31</v>
      </c>
      <c r="C1" s="179"/>
      <c r="D1" s="179" t="s">
        <v>32</v>
      </c>
      <c r="E1" s="180" t="s">
        <v>33</v>
      </c>
      <c r="F1" s="179" t="s">
        <v>34</v>
      </c>
    </row>
    <row r="2" spans="1:6" x14ac:dyDescent="0.25">
      <c r="A2" s="41" t="s">
        <v>35</v>
      </c>
      <c r="B2" s="41" t="s">
        <v>36</v>
      </c>
      <c r="C2" s="41" t="s">
        <v>37</v>
      </c>
      <c r="D2" s="179"/>
      <c r="E2" s="180"/>
      <c r="F2" s="179"/>
    </row>
    <row r="3" spans="1:6" x14ac:dyDescent="0.25">
      <c r="A3" s="42" t="s">
        <v>38</v>
      </c>
      <c r="B3" s="43">
        <v>5</v>
      </c>
      <c r="C3" s="43">
        <v>20</v>
      </c>
      <c r="D3" s="43">
        <v>50</v>
      </c>
      <c r="E3" s="43">
        <v>20</v>
      </c>
      <c r="F3" s="43">
        <f>IF((B3+C3)&lt;D3,IF(D3-(B3+C3)&lt;E3,E3,D3-(B3+C3)),0)</f>
        <v>25</v>
      </c>
    </row>
    <row r="4" spans="1:6" x14ac:dyDescent="0.25">
      <c r="A4" s="42" t="s">
        <v>39</v>
      </c>
      <c r="B4" s="43">
        <v>3</v>
      </c>
      <c r="C4" s="43">
        <v>20</v>
      </c>
      <c r="D4" s="43">
        <v>50</v>
      </c>
      <c r="E4" s="43">
        <v>10</v>
      </c>
      <c r="F4" s="43">
        <f t="shared" ref="F4:F7" si="0">IF((B4+C4)&lt;D4,IF(D4-(B4+C4)&lt;E4,E4,D4-(B4+C4)),0)</f>
        <v>27</v>
      </c>
    </row>
    <row r="5" spans="1:6" x14ac:dyDescent="0.25">
      <c r="A5" s="42" t="s">
        <v>40</v>
      </c>
      <c r="B5" s="43">
        <v>10</v>
      </c>
      <c r="C5" s="43">
        <v>8</v>
      </c>
      <c r="D5" s="43">
        <v>20</v>
      </c>
      <c r="E5" s="43">
        <v>10</v>
      </c>
      <c r="F5" s="43">
        <f t="shared" si="0"/>
        <v>10</v>
      </c>
    </row>
    <row r="6" spans="1:6" x14ac:dyDescent="0.25">
      <c r="A6" s="42" t="s">
        <v>41</v>
      </c>
      <c r="B6" s="43">
        <v>20</v>
      </c>
      <c r="C6" s="43">
        <v>3</v>
      </c>
      <c r="D6" s="43">
        <v>50</v>
      </c>
      <c r="E6" s="43">
        <v>20</v>
      </c>
      <c r="F6" s="43">
        <f t="shared" si="0"/>
        <v>27</v>
      </c>
    </row>
    <row r="7" spans="1:6" x14ac:dyDescent="0.25">
      <c r="A7" s="42" t="s">
        <v>42</v>
      </c>
      <c r="B7" s="43">
        <v>15</v>
      </c>
      <c r="C7" s="43">
        <v>40</v>
      </c>
      <c r="D7" s="43">
        <v>50</v>
      </c>
      <c r="E7" s="43">
        <v>20</v>
      </c>
      <c r="F7" s="43">
        <f t="shared" si="0"/>
        <v>0</v>
      </c>
    </row>
  </sheetData>
  <mergeCells count="4">
    <mergeCell ref="B1:C1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I23" sqref="I23"/>
    </sheetView>
  </sheetViews>
  <sheetFormatPr baseColWidth="10" defaultRowHeight="15" x14ac:dyDescent="0.25"/>
  <cols>
    <col min="2" max="2" width="14.42578125" customWidth="1"/>
    <col min="3" max="3" width="14.5703125" customWidth="1"/>
    <col min="4" max="4" width="14.7109375" customWidth="1"/>
    <col min="5" max="5" width="17" customWidth="1"/>
  </cols>
  <sheetData>
    <row r="1" spans="1:5" ht="15.75" customHeight="1" x14ac:dyDescent="0.25">
      <c r="A1" s="181" t="s">
        <v>0</v>
      </c>
      <c r="B1" s="181"/>
      <c r="C1" s="181"/>
      <c r="D1" s="181"/>
      <c r="E1" s="181"/>
    </row>
    <row r="2" spans="1:5" ht="15.75" customHeight="1" x14ac:dyDescent="0.25">
      <c r="A2" s="181" t="s">
        <v>1</v>
      </c>
      <c r="B2" s="181"/>
      <c r="C2" s="181"/>
      <c r="D2" s="181"/>
      <c r="E2" s="181"/>
    </row>
    <row r="4" spans="1:5" x14ac:dyDescent="0.25">
      <c r="D4" s="182" t="s">
        <v>2</v>
      </c>
      <c r="E4" s="182"/>
    </row>
    <row r="5" spans="1:5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</row>
    <row r="6" spans="1:5" x14ac:dyDescent="0.25">
      <c r="A6" s="2" t="s">
        <v>8</v>
      </c>
      <c r="B6" s="3" t="b">
        <v>1</v>
      </c>
      <c r="C6" s="3" t="b">
        <v>1</v>
      </c>
      <c r="D6" s="4" t="b">
        <f>OR(B6,C6)</f>
        <v>1</v>
      </c>
      <c r="E6" s="5" t="b">
        <f>_xlfn.XOR(B6,C6)</f>
        <v>0</v>
      </c>
    </row>
    <row r="7" spans="1:5" x14ac:dyDescent="0.25">
      <c r="A7" s="6" t="s">
        <v>9</v>
      </c>
      <c r="B7" s="7" t="b">
        <v>1</v>
      </c>
      <c r="C7" s="7" t="b">
        <v>0</v>
      </c>
      <c r="D7" s="8" t="b">
        <f t="shared" ref="D7:D9" si="0">OR(B7,C7)</f>
        <v>1</v>
      </c>
      <c r="E7" s="9" t="b">
        <f t="shared" ref="E7:E9" si="1">_xlfn.XOR(B7,C7)</f>
        <v>1</v>
      </c>
    </row>
    <row r="8" spans="1:5" x14ac:dyDescent="0.25">
      <c r="A8" s="6" t="s">
        <v>10</v>
      </c>
      <c r="B8" s="7" t="b">
        <v>0</v>
      </c>
      <c r="C8" s="7" t="b">
        <v>1</v>
      </c>
      <c r="D8" s="8" t="b">
        <f t="shared" si="0"/>
        <v>1</v>
      </c>
      <c r="E8" s="9" t="b">
        <f t="shared" si="1"/>
        <v>1</v>
      </c>
    </row>
    <row r="9" spans="1:5" x14ac:dyDescent="0.25">
      <c r="A9" s="10" t="s">
        <v>11</v>
      </c>
      <c r="B9" s="11" t="b">
        <v>0</v>
      </c>
      <c r="C9" s="11" t="b">
        <v>0</v>
      </c>
      <c r="D9" s="12" t="b">
        <f t="shared" si="0"/>
        <v>0</v>
      </c>
      <c r="E9" s="13" t="b">
        <f t="shared" si="1"/>
        <v>0</v>
      </c>
    </row>
  </sheetData>
  <mergeCells count="3">
    <mergeCell ref="A1:E1"/>
    <mergeCell ref="A2:E2"/>
    <mergeCell ref="D4:E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F28" sqref="F28"/>
    </sheetView>
  </sheetViews>
  <sheetFormatPr baseColWidth="10" defaultRowHeight="15" x14ac:dyDescent="0.25"/>
  <cols>
    <col min="1" max="1" width="9.85546875" customWidth="1"/>
    <col min="2" max="3" width="12.28515625" customWidth="1"/>
    <col min="4" max="4" width="15.85546875" customWidth="1"/>
    <col min="5" max="5" width="14.28515625" customWidth="1"/>
  </cols>
  <sheetData>
    <row r="1" spans="1:4" ht="15.75" x14ac:dyDescent="0.25">
      <c r="A1" s="183" t="s">
        <v>12</v>
      </c>
      <c r="B1" s="183"/>
      <c r="C1" s="183"/>
      <c r="D1" s="183"/>
    </row>
    <row r="3" spans="1:4" x14ac:dyDescent="0.25">
      <c r="D3" s="1" t="s">
        <v>13</v>
      </c>
    </row>
    <row r="4" spans="1:4" x14ac:dyDescent="0.25">
      <c r="A4" s="14" t="s">
        <v>14</v>
      </c>
      <c r="B4" s="14" t="s">
        <v>15</v>
      </c>
      <c r="C4" s="14" t="s">
        <v>16</v>
      </c>
      <c r="D4" s="1" t="s">
        <v>21</v>
      </c>
    </row>
    <row r="5" spans="1:4" x14ac:dyDescent="0.25">
      <c r="A5" s="15" t="s">
        <v>8</v>
      </c>
      <c r="B5" s="15">
        <v>80</v>
      </c>
      <c r="C5" s="15">
        <v>120</v>
      </c>
      <c r="D5" s="16">
        <f>AND(B5&gt;90,C5&gt;140)*1</f>
        <v>0</v>
      </c>
    </row>
    <row r="6" spans="1:4" x14ac:dyDescent="0.25">
      <c r="A6" s="17" t="s">
        <v>9</v>
      </c>
      <c r="B6" s="17">
        <v>30</v>
      </c>
      <c r="C6" s="17">
        <v>70</v>
      </c>
      <c r="D6" s="18">
        <f t="shared" ref="D6:D11" si="0">AND(B6&gt;90,C6&gt;140)*1</f>
        <v>0</v>
      </c>
    </row>
    <row r="7" spans="1:4" x14ac:dyDescent="0.25">
      <c r="A7" s="19" t="s">
        <v>10</v>
      </c>
      <c r="B7" s="19">
        <v>45</v>
      </c>
      <c r="C7" s="19">
        <v>73</v>
      </c>
      <c r="D7" s="20">
        <f t="shared" si="0"/>
        <v>0</v>
      </c>
    </row>
    <row r="8" spans="1:4" x14ac:dyDescent="0.25">
      <c r="A8" s="17" t="s">
        <v>17</v>
      </c>
      <c r="B8" s="17">
        <v>110</v>
      </c>
      <c r="C8" s="17">
        <v>160</v>
      </c>
      <c r="D8" s="18">
        <f t="shared" si="0"/>
        <v>1</v>
      </c>
    </row>
    <row r="9" spans="1:4" x14ac:dyDescent="0.25">
      <c r="A9" s="19" t="s">
        <v>18</v>
      </c>
      <c r="B9" s="19">
        <v>110</v>
      </c>
      <c r="C9" s="19">
        <v>180</v>
      </c>
      <c r="D9" s="20">
        <f t="shared" si="0"/>
        <v>1</v>
      </c>
    </row>
    <row r="10" spans="1:4" x14ac:dyDescent="0.25">
      <c r="A10" s="17" t="s">
        <v>19</v>
      </c>
      <c r="B10" s="17">
        <v>83</v>
      </c>
      <c r="C10" s="17">
        <v>157</v>
      </c>
      <c r="D10" s="18">
        <f t="shared" si="0"/>
        <v>0</v>
      </c>
    </row>
    <row r="11" spans="1:4" x14ac:dyDescent="0.25">
      <c r="A11" s="21" t="s">
        <v>20</v>
      </c>
      <c r="B11" s="21">
        <v>90</v>
      </c>
      <c r="C11" s="21">
        <v>169</v>
      </c>
      <c r="D11" s="22">
        <f t="shared" si="0"/>
        <v>0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J8" sqref="J8"/>
    </sheetView>
  </sheetViews>
  <sheetFormatPr baseColWidth="10" defaultRowHeight="15" x14ac:dyDescent="0.25"/>
  <cols>
    <col min="4" max="4" width="16.42578125" customWidth="1"/>
    <col min="6" max="6" width="16.42578125" style="52" bestFit="1" customWidth="1"/>
  </cols>
  <sheetData>
    <row r="1" spans="1:6" x14ac:dyDescent="0.25">
      <c r="A1" s="44" t="s">
        <v>43</v>
      </c>
      <c r="B1" s="45" t="s">
        <v>44</v>
      </c>
      <c r="C1" s="45" t="s">
        <v>45</v>
      </c>
      <c r="D1" s="46" t="s">
        <v>46</v>
      </c>
      <c r="F1" s="51" t="s">
        <v>47</v>
      </c>
    </row>
    <row r="2" spans="1:6" x14ac:dyDescent="0.25">
      <c r="A2" s="47" t="s">
        <v>48</v>
      </c>
      <c r="B2" s="48" t="s">
        <v>52</v>
      </c>
      <c r="C2" s="54">
        <v>53</v>
      </c>
      <c r="D2" s="56">
        <f>IF(OR(B2=$F$2,C2&gt;=$F$3),,$F$5)</f>
        <v>0</v>
      </c>
      <c r="F2" s="52" t="s">
        <v>52</v>
      </c>
    </row>
    <row r="3" spans="1:6" x14ac:dyDescent="0.25">
      <c r="A3" s="47" t="s">
        <v>49</v>
      </c>
      <c r="B3" s="48"/>
      <c r="C3" s="54">
        <v>164</v>
      </c>
      <c r="D3" s="56">
        <f t="shared" ref="D3:D5" si="0">IF(OR(B3=$F$2,C3&gt;=$F$3),,$F$5)</f>
        <v>0</v>
      </c>
      <c r="F3" s="53">
        <v>50</v>
      </c>
    </row>
    <row r="4" spans="1:6" x14ac:dyDescent="0.25">
      <c r="A4" s="47" t="s">
        <v>50</v>
      </c>
      <c r="B4" s="48"/>
      <c r="C4" s="54">
        <v>20</v>
      </c>
      <c r="D4" s="56">
        <f t="shared" si="0"/>
        <v>9</v>
      </c>
      <c r="F4" s="51" t="s">
        <v>46</v>
      </c>
    </row>
    <row r="5" spans="1:6" x14ac:dyDescent="0.25">
      <c r="A5" s="49" t="s">
        <v>51</v>
      </c>
      <c r="B5" s="50" t="s">
        <v>52</v>
      </c>
      <c r="C5" s="55">
        <v>10</v>
      </c>
      <c r="D5" s="56">
        <f t="shared" si="0"/>
        <v>0</v>
      </c>
      <c r="F5" s="53">
        <v>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K23" sqref="K23"/>
    </sheetView>
  </sheetViews>
  <sheetFormatPr baseColWidth="10" defaultRowHeight="15" x14ac:dyDescent="0.25"/>
  <cols>
    <col min="1" max="1" width="7.7109375" customWidth="1"/>
    <col min="3" max="3" width="11.28515625" customWidth="1"/>
    <col min="5" max="5" width="13.28515625" customWidth="1"/>
  </cols>
  <sheetData>
    <row r="1" spans="1:5" x14ac:dyDescent="0.25">
      <c r="A1" s="184" t="s">
        <v>53</v>
      </c>
      <c r="B1" s="184"/>
    </row>
    <row r="2" spans="1:5" x14ac:dyDescent="0.25">
      <c r="A2" s="57" t="s">
        <v>54</v>
      </c>
      <c r="B2" s="58" t="s">
        <v>55</v>
      </c>
      <c r="C2" s="59" t="s">
        <v>56</v>
      </c>
      <c r="D2" s="59" t="s">
        <v>57</v>
      </c>
      <c r="E2" s="60" t="s">
        <v>58</v>
      </c>
    </row>
    <row r="3" spans="1:5" x14ac:dyDescent="0.25">
      <c r="A3" s="61">
        <v>41852</v>
      </c>
      <c r="B3" s="62" t="s">
        <v>59</v>
      </c>
      <c r="C3" s="63">
        <v>200</v>
      </c>
      <c r="D3" s="63"/>
      <c r="E3" s="64">
        <f>C3</f>
        <v>200</v>
      </c>
    </row>
    <row r="4" spans="1:5" x14ac:dyDescent="0.25">
      <c r="A4" s="65"/>
      <c r="B4" s="66"/>
      <c r="C4" s="67"/>
      <c r="D4" s="67"/>
      <c r="E4" s="68" t="str">
        <f t="shared" ref="E4:E11" si="0">IF(ISBLANK(A4),"",E3+C4-D4)</f>
        <v/>
      </c>
    </row>
    <row r="5" spans="1:5" x14ac:dyDescent="0.25">
      <c r="A5" s="61"/>
      <c r="B5" s="62"/>
      <c r="C5" s="63"/>
      <c r="D5" s="63"/>
      <c r="E5" s="64" t="str">
        <f t="shared" si="0"/>
        <v/>
      </c>
    </row>
    <row r="6" spans="1:5" x14ac:dyDescent="0.25">
      <c r="A6" s="65"/>
      <c r="B6" s="66"/>
      <c r="C6" s="67"/>
      <c r="D6" s="67"/>
      <c r="E6" s="68" t="str">
        <f t="shared" si="0"/>
        <v/>
      </c>
    </row>
    <row r="7" spans="1:5" x14ac:dyDescent="0.25">
      <c r="A7" s="61"/>
      <c r="B7" s="62"/>
      <c r="C7" s="63"/>
      <c r="D7" s="63"/>
      <c r="E7" s="64" t="str">
        <f t="shared" si="0"/>
        <v/>
      </c>
    </row>
    <row r="8" spans="1:5" x14ac:dyDescent="0.25">
      <c r="A8" s="65"/>
      <c r="B8" s="66"/>
      <c r="C8" s="67"/>
      <c r="D8" s="67"/>
      <c r="E8" s="68" t="str">
        <f t="shared" si="0"/>
        <v/>
      </c>
    </row>
    <row r="9" spans="1:5" x14ac:dyDescent="0.25">
      <c r="A9" s="61"/>
      <c r="B9" s="62"/>
      <c r="C9" s="63"/>
      <c r="D9" s="63"/>
      <c r="E9" s="64" t="str">
        <f t="shared" si="0"/>
        <v/>
      </c>
    </row>
    <row r="10" spans="1:5" x14ac:dyDescent="0.25">
      <c r="A10" s="65"/>
      <c r="B10" s="66"/>
      <c r="C10" s="67"/>
      <c r="D10" s="67"/>
      <c r="E10" s="68" t="str">
        <f t="shared" si="0"/>
        <v/>
      </c>
    </row>
    <row r="11" spans="1:5" x14ac:dyDescent="0.25">
      <c r="A11" s="61"/>
      <c r="B11" s="62"/>
      <c r="C11" s="63"/>
      <c r="D11" s="63"/>
      <c r="E11" s="64" t="str">
        <f t="shared" si="0"/>
        <v/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P28" sqref="P28"/>
    </sheetView>
  </sheetViews>
  <sheetFormatPr baseColWidth="10" defaultRowHeight="15" x14ac:dyDescent="0.25"/>
  <cols>
    <col min="2" max="4" width="13" customWidth="1"/>
  </cols>
  <sheetData>
    <row r="1" spans="1:5" x14ac:dyDescent="0.25">
      <c r="B1" t="s">
        <v>60</v>
      </c>
    </row>
    <row r="2" spans="1:5" ht="15.75" thickBot="1" x14ac:dyDescent="0.3"/>
    <row r="3" spans="1:5" ht="15.75" thickBot="1" x14ac:dyDescent="0.3">
      <c r="A3" s="69"/>
      <c r="B3" s="70" t="s">
        <v>61</v>
      </c>
      <c r="C3" s="70" t="s">
        <v>62</v>
      </c>
      <c r="D3" s="70" t="s">
        <v>63</v>
      </c>
      <c r="E3" s="71" t="s">
        <v>64</v>
      </c>
    </row>
    <row r="4" spans="1:5" x14ac:dyDescent="0.25">
      <c r="A4" s="72" t="s">
        <v>65</v>
      </c>
      <c r="B4" s="73"/>
      <c r="C4" s="74"/>
      <c r="D4" s="73"/>
      <c r="E4" s="75">
        <f>IFERROR(AVERAGE(B4:D4),0)</f>
        <v>0</v>
      </c>
    </row>
    <row r="5" spans="1:5" x14ac:dyDescent="0.25">
      <c r="A5" s="76" t="s">
        <v>66</v>
      </c>
      <c r="B5" s="77">
        <v>2466</v>
      </c>
      <c r="C5" s="77">
        <v>745</v>
      </c>
      <c r="D5" s="77">
        <v>1256</v>
      </c>
      <c r="E5" s="77">
        <f t="shared" ref="E5:E7" si="0">IFERROR(AVERAGE(B5:D5),0)</f>
        <v>1489</v>
      </c>
    </row>
    <row r="6" spans="1:5" x14ac:dyDescent="0.25">
      <c r="A6" s="76" t="s">
        <v>67</v>
      </c>
      <c r="B6" s="78">
        <v>1945</v>
      </c>
      <c r="C6" s="78">
        <v>532</v>
      </c>
      <c r="D6" s="78">
        <v>1746</v>
      </c>
      <c r="E6" s="78">
        <f t="shared" si="0"/>
        <v>1407.6666666666667</v>
      </c>
    </row>
    <row r="7" spans="1:5" ht="15.75" thickBot="1" x14ac:dyDescent="0.3">
      <c r="A7" s="79" t="s">
        <v>68</v>
      </c>
      <c r="B7" s="80">
        <v>1463</v>
      </c>
      <c r="C7" s="80">
        <v>845</v>
      </c>
      <c r="D7" s="80">
        <v>1555</v>
      </c>
      <c r="E7" s="80">
        <f t="shared" si="0"/>
        <v>1287.6666666666667</v>
      </c>
    </row>
    <row r="8" spans="1:5" x14ac:dyDescent="0.25">
      <c r="A8" s="81" t="s">
        <v>64</v>
      </c>
      <c r="B8" s="82">
        <f>IFERROR(AVERAGE(B4:B7),0)</f>
        <v>1958</v>
      </c>
      <c r="C8" s="82">
        <f t="shared" ref="C8:D8" si="1">IFERROR(AVERAGE(C4:C7),0)</f>
        <v>707.33333333333337</v>
      </c>
      <c r="D8" s="82">
        <f t="shared" si="1"/>
        <v>1519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F12" sqref="F12"/>
    </sheetView>
  </sheetViews>
  <sheetFormatPr baseColWidth="10" defaultRowHeight="15" x14ac:dyDescent="0.25"/>
  <cols>
    <col min="1" max="1" width="11.28515625" customWidth="1"/>
    <col min="2" max="2" width="14.28515625" style="98" bestFit="1" customWidth="1"/>
    <col min="3" max="3" width="11.5703125" customWidth="1"/>
    <col min="5" max="5" width="18.140625" customWidth="1"/>
    <col min="6" max="6" width="24.42578125" style="98" customWidth="1"/>
    <col min="7" max="7" width="8.28515625" customWidth="1"/>
    <col min="8" max="8" width="14.5703125" bestFit="1" customWidth="1"/>
    <col min="9" max="9" width="12.28515625" bestFit="1" customWidth="1"/>
    <col min="10" max="10" width="13.42578125" customWidth="1"/>
    <col min="13" max="13" width="16.140625" bestFit="1" customWidth="1"/>
    <col min="14" max="14" width="12.28515625" customWidth="1"/>
    <col min="15" max="15" width="17.42578125" customWidth="1"/>
    <col min="16" max="16" width="12.42578125" customWidth="1"/>
    <col min="18" max="18" width="16.42578125" customWidth="1"/>
  </cols>
  <sheetData>
    <row r="1" spans="1:21" s="87" customFormat="1" ht="15.75" thickBot="1" x14ac:dyDescent="0.3">
      <c r="A1" s="83" t="s">
        <v>69</v>
      </c>
      <c r="B1" s="84" t="s">
        <v>70</v>
      </c>
      <c r="C1" s="85" t="s">
        <v>71</v>
      </c>
      <c r="D1" s="84" t="s">
        <v>72</v>
      </c>
      <c r="E1" s="84" t="s">
        <v>73</v>
      </c>
      <c r="F1" s="86" t="s">
        <v>74</v>
      </c>
      <c r="H1" s="88" t="s">
        <v>75</v>
      </c>
      <c r="I1" s="88" t="s">
        <v>76</v>
      </c>
      <c r="J1" s="88" t="s">
        <v>77</v>
      </c>
    </row>
    <row r="2" spans="1:21" ht="15.75" thickTop="1" x14ac:dyDescent="0.25">
      <c r="A2" s="89">
        <v>140</v>
      </c>
      <c r="B2" s="90">
        <v>456</v>
      </c>
      <c r="C2" s="91" t="str">
        <f>$A$2&amp;"-"&amp;B2</f>
        <v>140-456</v>
      </c>
      <c r="D2" s="90">
        <v>2</v>
      </c>
      <c r="E2" s="90">
        <f>_xlfn.IFNA(VLOOKUP(C2,$H$2:$J$15,3,FALSE)*D2,"")</f>
        <v>8.6</v>
      </c>
      <c r="F2" s="185">
        <f>SUM(E2:E11)</f>
        <v>32.000000000000007</v>
      </c>
      <c r="H2" t="s">
        <v>78</v>
      </c>
      <c r="I2" t="s">
        <v>79</v>
      </c>
      <c r="J2">
        <v>2</v>
      </c>
    </row>
    <row r="3" spans="1:21" x14ac:dyDescent="0.25">
      <c r="A3" s="92"/>
      <c r="B3" s="93">
        <v>589</v>
      </c>
      <c r="C3" s="94" t="str">
        <f t="shared" ref="C3:C8" si="0">$A$2&amp;"-"&amp;B3</f>
        <v>140-589</v>
      </c>
      <c r="D3" s="93">
        <v>3</v>
      </c>
      <c r="E3" s="93">
        <f t="shared" ref="E3:E8" si="1">_xlfn.IFNA(VLOOKUP(C3,$H$2:$J$15,3,FALSE)*D3,"")</f>
        <v>22.200000000000003</v>
      </c>
      <c r="F3" s="185"/>
      <c r="H3" t="s">
        <v>80</v>
      </c>
      <c r="I3" t="s">
        <v>81</v>
      </c>
      <c r="J3">
        <v>4.3</v>
      </c>
    </row>
    <row r="4" spans="1:21" x14ac:dyDescent="0.25">
      <c r="A4" s="95"/>
      <c r="B4" s="96">
        <v>111</v>
      </c>
      <c r="C4" s="97" t="str">
        <f t="shared" si="0"/>
        <v>140-111</v>
      </c>
      <c r="D4" s="96">
        <v>1</v>
      </c>
      <c r="E4" s="96">
        <f t="shared" si="1"/>
        <v>1.2</v>
      </c>
      <c r="H4" t="s">
        <v>82</v>
      </c>
      <c r="I4" t="s">
        <v>83</v>
      </c>
      <c r="J4" s="99" t="s">
        <v>84</v>
      </c>
    </row>
    <row r="5" spans="1:21" x14ac:dyDescent="0.25">
      <c r="A5" s="92"/>
      <c r="B5" s="93"/>
      <c r="C5" s="94" t="str">
        <f t="shared" si="0"/>
        <v>140-</v>
      </c>
      <c r="D5" s="93"/>
      <c r="E5" s="93" t="str">
        <f t="shared" si="1"/>
        <v/>
      </c>
      <c r="H5" t="s">
        <v>85</v>
      </c>
      <c r="I5" t="s">
        <v>86</v>
      </c>
      <c r="J5">
        <v>8.9</v>
      </c>
    </row>
    <row r="6" spans="1:21" x14ac:dyDescent="0.25">
      <c r="A6" s="95"/>
      <c r="B6" s="96"/>
      <c r="C6" s="97" t="str">
        <f t="shared" si="0"/>
        <v>140-</v>
      </c>
      <c r="D6" s="96"/>
      <c r="E6" s="96" t="str">
        <f t="shared" si="1"/>
        <v/>
      </c>
      <c r="H6" t="s">
        <v>87</v>
      </c>
      <c r="I6" t="s">
        <v>88</v>
      </c>
      <c r="J6">
        <v>7.4</v>
      </c>
    </row>
    <row r="7" spans="1:21" x14ac:dyDescent="0.25">
      <c r="A7" s="92"/>
      <c r="B7" s="93"/>
      <c r="C7" s="94" t="str">
        <f t="shared" si="0"/>
        <v>140-</v>
      </c>
      <c r="D7" s="93"/>
      <c r="E7" s="93" t="str">
        <f t="shared" si="1"/>
        <v/>
      </c>
      <c r="H7" t="s">
        <v>89</v>
      </c>
      <c r="I7" t="s">
        <v>90</v>
      </c>
      <c r="J7">
        <v>1.3</v>
      </c>
    </row>
    <row r="8" spans="1:21" x14ac:dyDescent="0.25">
      <c r="A8" s="95"/>
      <c r="B8" s="96"/>
      <c r="C8" s="97" t="str">
        <f t="shared" si="0"/>
        <v>140-</v>
      </c>
      <c r="D8" s="96"/>
      <c r="E8" s="96" t="str">
        <f t="shared" si="1"/>
        <v/>
      </c>
      <c r="H8" t="s">
        <v>91</v>
      </c>
      <c r="I8" t="s">
        <v>92</v>
      </c>
      <c r="J8">
        <v>0.5</v>
      </c>
      <c r="U8" t="str">
        <f>IF(ISBLANK([1]ISTLEER!A4),"",[1]ISTLEER!E3+[1]ISTLEER!C4-[1]ISTLEER!D4)</f>
        <v/>
      </c>
    </row>
    <row r="9" spans="1:21" x14ac:dyDescent="0.25">
      <c r="B9"/>
      <c r="F9"/>
      <c r="H9" t="s">
        <v>93</v>
      </c>
      <c r="I9" t="s">
        <v>94</v>
      </c>
      <c r="J9">
        <v>1.2</v>
      </c>
    </row>
    <row r="10" spans="1:21" x14ac:dyDescent="0.25">
      <c r="B10"/>
      <c r="F10"/>
    </row>
    <row r="11" spans="1:21" x14ac:dyDescent="0.25">
      <c r="B11"/>
      <c r="F11"/>
    </row>
    <row r="12" spans="1:21" x14ac:dyDescent="0.25">
      <c r="E12" t="str">
        <f>_xlfn.IFNA(VLOOKUP(B12,$H$2:$J$4,3,FALSE)*D12,"")</f>
        <v/>
      </c>
    </row>
    <row r="16" spans="1:21" x14ac:dyDescent="0.25">
      <c r="I16" s="100"/>
    </row>
    <row r="20" spans="18:18" x14ac:dyDescent="0.25">
      <c r="R20" t="str">
        <f>IF(ISBLANK(N20),"",R19+P20-Q20)</f>
        <v/>
      </c>
    </row>
    <row r="21" spans="18:18" x14ac:dyDescent="0.25">
      <c r="R21" t="str">
        <f>IF(ISBLANK(N21),"",R20+P21-Q21)</f>
        <v/>
      </c>
    </row>
    <row r="22" spans="18:18" x14ac:dyDescent="0.25">
      <c r="R22" t="str">
        <f>IF(ISBLANK(N22),"",R21+P22-Q22)</f>
        <v/>
      </c>
    </row>
    <row r="23" spans="18:18" x14ac:dyDescent="0.25">
      <c r="R23" t="str">
        <f>IF(ISBLANK(N23),"",R22+P22-Q22)</f>
        <v/>
      </c>
    </row>
    <row r="24" spans="18:18" x14ac:dyDescent="0.25">
      <c r="R24" t="str">
        <f>IF(ISBLANK(N24),"",R23+P23-Q23)</f>
        <v/>
      </c>
    </row>
  </sheetData>
  <mergeCells count="1">
    <mergeCell ref="F2:F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I17" sqref="I17"/>
    </sheetView>
  </sheetViews>
  <sheetFormatPr baseColWidth="10" defaultRowHeight="15" x14ac:dyDescent="0.25"/>
  <cols>
    <col min="2" max="2" width="13.28515625" bestFit="1" customWidth="1"/>
    <col min="3" max="3" width="13.5703125" style="152" bestFit="1" customWidth="1"/>
    <col min="4" max="4" width="3.5703125" customWidth="1"/>
    <col min="5" max="5" width="13.85546875" bestFit="1" customWidth="1"/>
    <col min="6" max="6" width="14" bestFit="1" customWidth="1"/>
  </cols>
  <sheetData>
    <row r="1" spans="1:6" s="151" customFormat="1" x14ac:dyDescent="0.25">
      <c r="A1" s="149" t="s">
        <v>95</v>
      </c>
      <c r="B1" s="149" t="s">
        <v>96</v>
      </c>
      <c r="C1" s="150" t="s">
        <v>31</v>
      </c>
      <c r="E1" s="149" t="s">
        <v>96</v>
      </c>
      <c r="F1" s="149" t="s">
        <v>130</v>
      </c>
    </row>
    <row r="2" spans="1:6" x14ac:dyDescent="0.25">
      <c r="A2" t="s">
        <v>131</v>
      </c>
      <c r="B2" s="98" t="s">
        <v>8</v>
      </c>
      <c r="C2" s="152">
        <v>1300</v>
      </c>
      <c r="E2" s="151" t="s">
        <v>8</v>
      </c>
      <c r="F2">
        <f>COUNTIF($B$2:$B$10,E2)</f>
        <v>3</v>
      </c>
    </row>
    <row r="3" spans="1:6" x14ac:dyDescent="0.25">
      <c r="A3" t="s">
        <v>132</v>
      </c>
      <c r="B3" s="98" t="s">
        <v>8</v>
      </c>
      <c r="C3" s="152">
        <v>700</v>
      </c>
      <c r="E3" s="151" t="s">
        <v>9</v>
      </c>
      <c r="F3">
        <f t="shared" ref="F3:F4" si="0">COUNTIF($B$2:$B$10,E3)</f>
        <v>2</v>
      </c>
    </row>
    <row r="4" spans="1:6" x14ac:dyDescent="0.25">
      <c r="A4" t="s">
        <v>133</v>
      </c>
      <c r="B4" s="98" t="s">
        <v>10</v>
      </c>
      <c r="C4" s="152">
        <v>50</v>
      </c>
      <c r="E4" s="151" t="s">
        <v>10</v>
      </c>
      <c r="F4">
        <f t="shared" si="0"/>
        <v>4</v>
      </c>
    </row>
    <row r="5" spans="1:6" x14ac:dyDescent="0.25">
      <c r="A5" t="s">
        <v>134</v>
      </c>
      <c r="B5" s="98" t="s">
        <v>10</v>
      </c>
      <c r="C5" s="152">
        <v>2300</v>
      </c>
    </row>
    <row r="6" spans="1:6" x14ac:dyDescent="0.25">
      <c r="A6" t="s">
        <v>135</v>
      </c>
      <c r="B6" s="98" t="s">
        <v>9</v>
      </c>
      <c r="C6" s="152">
        <v>1800</v>
      </c>
    </row>
    <row r="7" spans="1:6" x14ac:dyDescent="0.25">
      <c r="A7" t="s">
        <v>136</v>
      </c>
      <c r="B7" s="98" t="s">
        <v>9</v>
      </c>
      <c r="C7" s="152">
        <v>3</v>
      </c>
    </row>
    <row r="8" spans="1:6" x14ac:dyDescent="0.25">
      <c r="A8" t="s">
        <v>137</v>
      </c>
      <c r="B8" s="98" t="s">
        <v>10</v>
      </c>
      <c r="C8" s="152">
        <v>4000</v>
      </c>
    </row>
    <row r="9" spans="1:6" x14ac:dyDescent="0.25">
      <c r="A9" t="s">
        <v>138</v>
      </c>
      <c r="B9" s="98" t="s">
        <v>8</v>
      </c>
      <c r="C9" s="152">
        <v>6760</v>
      </c>
    </row>
    <row r="10" spans="1:6" x14ac:dyDescent="0.25">
      <c r="A10" t="s">
        <v>139</v>
      </c>
      <c r="B10" s="98" t="s">
        <v>10</v>
      </c>
      <c r="C10" s="152">
        <v>7310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WENN_S.71</vt:lpstr>
      <vt:lpstr>WENN_S.72</vt:lpstr>
      <vt:lpstr>ODER_XODER_S.74</vt:lpstr>
      <vt:lpstr>UND_S.75</vt:lpstr>
      <vt:lpstr>WENN_ODER_S.77</vt:lpstr>
      <vt:lpstr>ISTLEER_S.79</vt:lpstr>
      <vt:lpstr>WENNFEHLER_S.80</vt:lpstr>
      <vt:lpstr>WENNNV_S.81</vt:lpstr>
      <vt:lpstr>ZÄHLENWENN_S.82</vt:lpstr>
      <vt:lpstr>ZÄHLENWENN_S.82_unten</vt:lpstr>
      <vt:lpstr>ZÄHLENWENNS_S.83</vt:lpstr>
      <vt:lpstr>SUMMEWENN_S.83</vt:lpstr>
      <vt:lpstr>SUMMEWENN_S.84</vt:lpstr>
      <vt:lpstr>SUMMEWENNS_S.84</vt:lpstr>
      <vt:lpstr>MITTELWERTWENN_S.85</vt:lpstr>
      <vt:lpstr>MITTELWERTWENN_2_S.85</vt:lpstr>
      <vt:lpstr>bed.Format._S.88</vt:lpstr>
      <vt:lpstr>Übung_S.89</vt:lpstr>
      <vt:lpstr>Übung_S.92</vt:lpstr>
    </vt:vector>
  </TitlesOfParts>
  <Company>BILDNER Verlag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Funktionen professionell einsetzen</dc:title>
  <dc:creator>Anja Schmid</dc:creator>
  <cp:lastModifiedBy>Anja Schmid</cp:lastModifiedBy>
  <dcterms:created xsi:type="dcterms:W3CDTF">2014-11-13T12:58:16Z</dcterms:created>
  <dcterms:modified xsi:type="dcterms:W3CDTF">2014-12-23T08:16:14Z</dcterms:modified>
</cp:coreProperties>
</file>