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ffice-Benutzer\Documents\1. Bücher\Excel_Funktionen_professionell\Material\Material_Kap_4\"/>
    </mc:Choice>
  </mc:AlternateContent>
  <bookViews>
    <workbookView xWindow="0" yWindow="0" windowWidth="28800" windowHeight="12435" tabRatio="803" activeTab="6"/>
  </bookViews>
  <sheets>
    <sheet name="Bauanträge_S.131" sheetId="1" r:id="rId1"/>
    <sheet name="Logis und Frühstück_S.132" sheetId="4" r:id="rId2"/>
    <sheet name="Stammdaten" sheetId="5" r:id="rId3"/>
    <sheet name="Entfernungstabelle_S.135" sheetId="6" r:id="rId4"/>
    <sheet name="Städtetour_S.138" sheetId="8" r:id="rId5"/>
    <sheet name="Entfernung_2_S.139 und S.142" sheetId="9" r:id="rId6"/>
    <sheet name="Entfernung_3_S.143" sheetId="10" r:id="rId7"/>
  </sheets>
  <externalReferences>
    <externalReference r:id="rId8"/>
  </externalReferences>
  <definedNames>
    <definedName name="Bereich_Tabelle">#REF!</definedName>
    <definedName name="Formel_Provision">SUM(#REF!)*0.03</definedName>
    <definedName name="Monate2013">#REF!</definedName>
    <definedName name="Tabellen_Arbeitsstunden">#REF!</definedName>
    <definedName name="Zimmerkategorie">[1]Tabelle1!$B$4:$F$4</definedName>
  </definedNames>
  <calcPr calcId="152511"/>
</workbook>
</file>

<file path=xl/calcChain.xml><?xml version="1.0" encoding="utf-8"?>
<calcChain xmlns="http://schemas.openxmlformats.org/spreadsheetml/2006/main">
  <c r="H17" i="10" l="1"/>
  <c r="G16" i="10"/>
  <c r="G15" i="10"/>
  <c r="G17" i="10" s="1"/>
  <c r="E18" i="9" l="1"/>
  <c r="D25" i="9"/>
  <c r="E25" i="9"/>
  <c r="C25" i="9"/>
  <c r="B25" i="9"/>
  <c r="B24" i="9"/>
  <c r="C24" i="9"/>
  <c r="D24" i="9"/>
  <c r="E24" i="9"/>
  <c r="F24" i="9"/>
  <c r="G24" i="9"/>
  <c r="H24" i="9"/>
  <c r="I24" i="9"/>
  <c r="J24" i="9"/>
  <c r="K24" i="9"/>
  <c r="L24" i="9"/>
  <c r="M24" i="9"/>
  <c r="D23" i="9"/>
  <c r="E23" i="9"/>
  <c r="F23" i="9"/>
  <c r="G23" i="9"/>
  <c r="H23" i="9"/>
  <c r="I23" i="9"/>
  <c r="J23" i="9"/>
  <c r="K23" i="9"/>
  <c r="L23" i="9"/>
  <c r="M23" i="9"/>
  <c r="M12" i="9" l="1"/>
  <c r="M11" i="9"/>
  <c r="L11" i="9"/>
  <c r="L10" i="9"/>
  <c r="K10" i="9"/>
  <c r="M9" i="9"/>
  <c r="L9" i="9"/>
  <c r="K9" i="9"/>
  <c r="J9" i="9"/>
  <c r="M8" i="9"/>
  <c r="L8" i="9"/>
  <c r="K8" i="9"/>
  <c r="J8" i="9"/>
  <c r="I8" i="9"/>
  <c r="M7" i="9"/>
  <c r="L7" i="9"/>
  <c r="K7" i="9"/>
  <c r="J7" i="9"/>
  <c r="I7" i="9"/>
  <c r="H7" i="9"/>
  <c r="M6" i="9"/>
  <c r="L6" i="9"/>
  <c r="K6" i="9"/>
  <c r="J6" i="9"/>
  <c r="I6" i="9"/>
  <c r="H6" i="9"/>
  <c r="G6" i="9"/>
  <c r="M5" i="9"/>
  <c r="L5" i="9"/>
  <c r="K5" i="9"/>
  <c r="J5" i="9"/>
  <c r="I5" i="9"/>
  <c r="H5" i="9"/>
  <c r="G5" i="9"/>
  <c r="F5" i="9"/>
  <c r="M4" i="9"/>
  <c r="L4" i="9"/>
  <c r="K4" i="9"/>
  <c r="J4" i="9"/>
  <c r="I4" i="9"/>
  <c r="H4" i="9"/>
  <c r="G4" i="9"/>
  <c r="F4" i="9"/>
  <c r="E4" i="9"/>
  <c r="M3" i="9"/>
  <c r="L3" i="9"/>
  <c r="K3" i="9"/>
  <c r="J3" i="9"/>
  <c r="I3" i="9"/>
  <c r="H3" i="9"/>
  <c r="G3" i="9"/>
  <c r="F3" i="9"/>
  <c r="E3" i="9"/>
  <c r="D3" i="9"/>
  <c r="M2" i="9"/>
  <c r="L2" i="9"/>
  <c r="K2" i="9"/>
  <c r="J2" i="9"/>
  <c r="I2" i="9"/>
  <c r="H2" i="9"/>
  <c r="G2" i="9"/>
  <c r="F2" i="9"/>
  <c r="E2" i="9"/>
  <c r="D2" i="9"/>
  <c r="C2" i="9"/>
  <c r="C23" i="9"/>
  <c r="B23" i="9"/>
  <c r="B13" i="8"/>
  <c r="B7" i="8"/>
  <c r="B11" i="8" s="1"/>
  <c r="A2" i="8" l="1"/>
  <c r="B8" i="8"/>
  <c r="M12" i="6"/>
  <c r="M10" i="6"/>
  <c r="M11" i="6"/>
  <c r="L11" i="6"/>
  <c r="L9" i="6"/>
  <c r="M9" i="6"/>
  <c r="L10" i="6"/>
  <c r="K10" i="6"/>
  <c r="K8" i="6"/>
  <c r="L8" i="6"/>
  <c r="M8" i="6"/>
  <c r="K9" i="6"/>
  <c r="J9" i="6"/>
  <c r="J7" i="6"/>
  <c r="K7" i="6"/>
  <c r="L7" i="6"/>
  <c r="M7" i="6"/>
  <c r="J8" i="6"/>
  <c r="I8" i="6"/>
  <c r="I6" i="6"/>
  <c r="J6" i="6"/>
  <c r="K6" i="6"/>
  <c r="L6" i="6"/>
  <c r="M6" i="6"/>
  <c r="I7" i="6"/>
  <c r="H7" i="6"/>
  <c r="H5" i="6"/>
  <c r="I5" i="6"/>
  <c r="J5" i="6"/>
  <c r="K5" i="6"/>
  <c r="L5" i="6"/>
  <c r="M5" i="6"/>
  <c r="H6" i="6"/>
  <c r="G6" i="6"/>
  <c r="G4" i="6"/>
  <c r="H4" i="6"/>
  <c r="I4" i="6"/>
  <c r="J4" i="6"/>
  <c r="K4" i="6"/>
  <c r="L4" i="6"/>
  <c r="M4" i="6"/>
  <c r="G5" i="6"/>
  <c r="F5" i="6"/>
  <c r="F4" i="6"/>
  <c r="E4" i="6"/>
  <c r="E3" i="6"/>
  <c r="F3" i="6"/>
  <c r="G3" i="6"/>
  <c r="H3" i="6"/>
  <c r="I3" i="6"/>
  <c r="J3" i="6"/>
  <c r="K3" i="6"/>
  <c r="L3" i="6"/>
  <c r="M3" i="6"/>
  <c r="D3" i="6"/>
  <c r="D2" i="6"/>
  <c r="E2" i="6"/>
  <c r="F2" i="6"/>
  <c r="G2" i="6"/>
  <c r="H2" i="6"/>
  <c r="I2" i="6"/>
  <c r="J2" i="6"/>
  <c r="K2" i="6"/>
  <c r="L2" i="6"/>
  <c r="M2" i="6"/>
  <c r="C2" i="6"/>
  <c r="D14" i="9" l="1"/>
  <c r="H14" i="9"/>
  <c r="L14" i="9"/>
  <c r="N3" i="9"/>
  <c r="N7" i="9"/>
  <c r="N11" i="9"/>
  <c r="E14" i="9"/>
  <c r="I14" i="9"/>
  <c r="M14" i="9"/>
  <c r="N4" i="9"/>
  <c r="N8" i="9"/>
  <c r="N12" i="9"/>
  <c r="F14" i="9"/>
  <c r="J14" i="9"/>
  <c r="B14" i="9"/>
  <c r="N5" i="9"/>
  <c r="N9" i="9"/>
  <c r="N13" i="9"/>
  <c r="C14" i="9"/>
  <c r="G14" i="9"/>
  <c r="K14" i="9"/>
  <c r="N6" i="9"/>
  <c r="N10" i="9"/>
  <c r="N2" i="9"/>
  <c r="H6" i="4"/>
  <c r="J6" i="4" s="1"/>
  <c r="H8" i="4"/>
  <c r="G8" i="4"/>
  <c r="I8" i="4" s="1"/>
  <c r="G7" i="4"/>
  <c r="H7" i="4" s="1"/>
  <c r="G6" i="4"/>
  <c r="I6" i="4" s="1"/>
  <c r="G5" i="4"/>
  <c r="I5" i="4" s="1"/>
  <c r="G4" i="4"/>
  <c r="H4" i="4" s="1"/>
  <c r="C19" i="9" l="1"/>
  <c r="C20" i="9"/>
  <c r="J4" i="4"/>
  <c r="J7" i="4"/>
  <c r="J8" i="4"/>
  <c r="I4" i="4"/>
  <c r="I7" i="4"/>
  <c r="H5" i="4"/>
  <c r="J5" i="4" s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2" i="1"/>
  <c r="G14" i="1" l="1"/>
  <c r="G18" i="1"/>
  <c r="G13" i="1"/>
  <c r="G15" i="1"/>
  <c r="G16" i="1"/>
  <c r="G17" i="1"/>
</calcChain>
</file>

<file path=xl/sharedStrings.xml><?xml version="1.0" encoding="utf-8"?>
<sst xmlns="http://schemas.openxmlformats.org/spreadsheetml/2006/main" count="278" uniqueCount="205">
  <si>
    <t>23-6679</t>
  </si>
  <si>
    <t>Eingangsdatum</t>
  </si>
  <si>
    <t>Name</t>
  </si>
  <si>
    <t>Bauantrag-Nr.</t>
  </si>
  <si>
    <t>23-6682</t>
  </si>
  <si>
    <t>23-6685</t>
  </si>
  <si>
    <t>23-6688</t>
  </si>
  <si>
    <t>23-6691</t>
  </si>
  <si>
    <t>23-6694</t>
  </si>
  <si>
    <t>23-6697</t>
  </si>
  <si>
    <t>23-6700</t>
  </si>
  <si>
    <t>23-6703</t>
  </si>
  <si>
    <t>23-6707</t>
  </si>
  <si>
    <t>23-6710</t>
  </si>
  <si>
    <t>23-6713</t>
  </si>
  <si>
    <t>23-6716</t>
  </si>
  <si>
    <t>23-6719</t>
  </si>
  <si>
    <t>23-6721</t>
  </si>
  <si>
    <t>23-6724</t>
  </si>
  <si>
    <t>23-6727</t>
  </si>
  <si>
    <t>23-6730</t>
  </si>
  <si>
    <t>23-6733</t>
  </si>
  <si>
    <t>23-6736</t>
  </si>
  <si>
    <t>23-6739</t>
  </si>
  <si>
    <t>23-6742</t>
  </si>
  <si>
    <t>23-6745</t>
  </si>
  <si>
    <t>23-6748</t>
  </si>
  <si>
    <t>23-6751</t>
  </si>
  <si>
    <t>23-6754</t>
  </si>
  <si>
    <t>23-6757</t>
  </si>
  <si>
    <t>23-6760</t>
  </si>
  <si>
    <t>23-6763</t>
  </si>
  <si>
    <t>23-6766</t>
  </si>
  <si>
    <t>23-6769</t>
  </si>
  <si>
    <t>23-6772</t>
  </si>
  <si>
    <t>23-6775</t>
  </si>
  <si>
    <t>23-6778</t>
  </si>
  <si>
    <t>23-6781</t>
  </si>
  <si>
    <t>23-6784</t>
  </si>
  <si>
    <t>23-6787</t>
  </si>
  <si>
    <t>23-6790</t>
  </si>
  <si>
    <t>23-6793</t>
  </si>
  <si>
    <t>23-6796</t>
  </si>
  <si>
    <t>23-6799</t>
  </si>
  <si>
    <t>23-6802</t>
  </si>
  <si>
    <t>23-6805</t>
  </si>
  <si>
    <t>23-6808</t>
  </si>
  <si>
    <t>23-6811</t>
  </si>
  <si>
    <t>23-6814</t>
  </si>
  <si>
    <t>23-6817</t>
  </si>
  <si>
    <t>23-6820</t>
  </si>
  <si>
    <t>23-6823</t>
  </si>
  <si>
    <t>23-6826</t>
  </si>
  <si>
    <t>Huber, Elias</t>
  </si>
  <si>
    <t>Angermeyer, Laura</t>
  </si>
  <si>
    <t>Baier, Anna</t>
  </si>
  <si>
    <t>Scholz, Emma</t>
  </si>
  <si>
    <t>Hofer, Lea</t>
  </si>
  <si>
    <t>Denzer, Lisa</t>
  </si>
  <si>
    <t>Emmer, Maria</t>
  </si>
  <si>
    <t>Fürst, Sarah</t>
  </si>
  <si>
    <t>Hofbauer, Lena</t>
  </si>
  <si>
    <t>Stolz, Alexander</t>
  </si>
  <si>
    <t>Müller, Lina</t>
  </si>
  <si>
    <t>Berger, Daniel</t>
  </si>
  <si>
    <t>Maier, Luca</t>
  </si>
  <si>
    <t>Frier, Samira</t>
  </si>
  <si>
    <t>Rauch, Alina</t>
  </si>
  <si>
    <t>Schäfer, Kevin</t>
  </si>
  <si>
    <t>Schwarz, Michael</t>
  </si>
  <si>
    <t>Wolf, David</t>
  </si>
  <si>
    <t>Hofmann, Emilia</t>
  </si>
  <si>
    <t>Schmid, Hannah</t>
  </si>
  <si>
    <t>Lange, Mia</t>
  </si>
  <si>
    <t>Peters, Jonas</t>
  </si>
  <si>
    <t>Fuchs, Selina</t>
  </si>
  <si>
    <t>Kaiser, Noah</t>
  </si>
  <si>
    <t>Herrmann, Elena</t>
  </si>
  <si>
    <t>Köhler, Lara</t>
  </si>
  <si>
    <t>Frank, Sophie</t>
  </si>
  <si>
    <t>Scholler, Lukas</t>
  </si>
  <si>
    <t>Schuster, Vanessa</t>
  </si>
  <si>
    <t>Friedrich, Nina</t>
  </si>
  <si>
    <t>Baumann, Leonie</t>
  </si>
  <si>
    <t>Graf, Thomas</t>
  </si>
  <si>
    <t>Seidel, Florian</t>
  </si>
  <si>
    <t>Brandt, Johanna</t>
  </si>
  <si>
    <t>Ziegler, Julian</t>
  </si>
  <si>
    <t>Schreiber, Linus</t>
  </si>
  <si>
    <t>Kühn, Melina</t>
  </si>
  <si>
    <t>Götz, Sebastian</t>
  </si>
  <si>
    <t>Ritter, Arthur</t>
  </si>
  <si>
    <t>Armitage, Richard</t>
  </si>
  <si>
    <t>Grint, Rupert</t>
  </si>
  <si>
    <t>Kruse, Melissa</t>
  </si>
  <si>
    <t>Mitarbeiter</t>
  </si>
  <si>
    <t>Maier</t>
  </si>
  <si>
    <t>Gärtner, Julia</t>
  </si>
  <si>
    <t>A</t>
  </si>
  <si>
    <t>E</t>
  </si>
  <si>
    <t>Schmid</t>
  </si>
  <si>
    <t>I</t>
  </si>
  <si>
    <t>Dobler</t>
  </si>
  <si>
    <t>N</t>
  </si>
  <si>
    <t>Wiesenfeld</t>
  </si>
  <si>
    <t>S</t>
  </si>
  <si>
    <t>Baumholtz</t>
  </si>
  <si>
    <t>Fürst</t>
  </si>
  <si>
    <t>Züricher, Liam</t>
  </si>
  <si>
    <t>U</t>
  </si>
  <si>
    <t>Unger, Lilly</t>
  </si>
  <si>
    <t>Heiner, Josh</t>
  </si>
  <si>
    <t>Klotz, Bernd</t>
  </si>
  <si>
    <t>Maurer, Monika</t>
  </si>
  <si>
    <t>Übelhör, Annabel</t>
  </si>
  <si>
    <t>Österreich, Fabian</t>
  </si>
  <si>
    <t>SVERWEIS</t>
  </si>
  <si>
    <t>Wieviele Anträge hat</t>
  </si>
  <si>
    <t>Vergleichsmatrix</t>
  </si>
  <si>
    <t>Ergebnis</t>
  </si>
  <si>
    <t>Anfangsbuchstabe 
Antragsteller</t>
  </si>
  <si>
    <t xml:space="preserve">Name </t>
  </si>
  <si>
    <t>Vorname</t>
  </si>
  <si>
    <t>Anreise am
(Datum)</t>
  </si>
  <si>
    <t>Abreise am
(Datum)</t>
  </si>
  <si>
    <t>Zimmer-
Kategorie</t>
  </si>
  <si>
    <t>Belegung
in Tagen</t>
  </si>
  <si>
    <t>Preis
ohne MWSt</t>
  </si>
  <si>
    <t>Alois</t>
  </si>
  <si>
    <t>Einzelzimmer</t>
  </si>
  <si>
    <t>Bildner</t>
  </si>
  <si>
    <t>Christian</t>
  </si>
  <si>
    <t>Doppelzimmer</t>
  </si>
  <si>
    <t>Müller</t>
  </si>
  <si>
    <t>Christina</t>
  </si>
  <si>
    <t>Ferienwohnung</t>
  </si>
  <si>
    <t>Dippl</t>
  </si>
  <si>
    <t>Martin</t>
  </si>
  <si>
    <t>Appartement</t>
  </si>
  <si>
    <t>Brandner</t>
  </si>
  <si>
    <t xml:space="preserve"> Brigitte</t>
  </si>
  <si>
    <t xml:space="preserve"> Logispreis pro Übernachtung</t>
  </si>
  <si>
    <t>Rabattstaffel Logis</t>
  </si>
  <si>
    <t>Kategorie</t>
  </si>
  <si>
    <t>Suite</t>
  </si>
  <si>
    <t>Preis</t>
  </si>
  <si>
    <t>Rabatt</t>
  </si>
  <si>
    <t>Untergrenze Tage</t>
  </si>
  <si>
    <t>Frühstück</t>
  </si>
  <si>
    <t>Berechnung der Logis mit/ ohne Frühstück</t>
  </si>
  <si>
    <t>Frühstück
Ja/Nein</t>
  </si>
  <si>
    <t>Preis Zimmer +
Frühstück</t>
  </si>
  <si>
    <t xml:space="preserve">              nach
von</t>
  </si>
  <si>
    <t>Berlin</t>
  </si>
  <si>
    <t>Bonn</t>
  </si>
  <si>
    <t>Dresden</t>
  </si>
  <si>
    <t>Düsseldorf</t>
  </si>
  <si>
    <t>Hamburg</t>
  </si>
  <si>
    <t>Hannover</t>
  </si>
  <si>
    <t>Kassel</t>
  </si>
  <si>
    <t>Kiel</t>
  </si>
  <si>
    <t>Köln</t>
  </si>
  <si>
    <t>Leipzig</t>
  </si>
  <si>
    <t>München</t>
  </si>
  <si>
    <t>Start:</t>
  </si>
  <si>
    <t>Ziel:</t>
  </si>
  <si>
    <t>In welcher Zeile steht der Startort?</t>
  </si>
  <si>
    <t>In welcher Spalte steht der Zielort?</t>
  </si>
  <si>
    <t>Wieviel km beträgt die Entfernung?</t>
  </si>
  <si>
    <t>Frankfurt am Main</t>
  </si>
  <si>
    <t>Frankfurt a.M.</t>
  </si>
  <si>
    <t>Bestimmung der Entfernungskilometer zwischen</t>
  </si>
  <si>
    <r>
      <rPr>
        <b/>
        <sz val="14"/>
        <color theme="1"/>
        <rFont val="Calibri"/>
        <family val="2"/>
        <scheme val="minor"/>
      </rPr>
      <t>Suche der Koordinaten</t>
    </r>
    <r>
      <rPr>
        <b/>
        <sz val="11"/>
        <color theme="1"/>
        <rFont val="Calibri"/>
        <family val="2"/>
      </rPr>
      <t/>
    </r>
  </si>
  <si>
    <t>Entfernungsangabe</t>
  </si>
  <si>
    <t>Entfernungsangabe alternative Formel:</t>
  </si>
  <si>
    <t>Hilfsspalte</t>
  </si>
  <si>
    <t>Hilfszeile</t>
  </si>
  <si>
    <t>Aufgabe: Wie kann man einer bestimmten Kilometerangabe zwei Städte zuordnen?</t>
  </si>
  <si>
    <t>Eingabe Entfernungskilometer:</t>
  </si>
  <si>
    <t>Ausgabe Startort:</t>
  </si>
  <si>
    <t>Ausgabe Zielort:</t>
  </si>
  <si>
    <t>korrekte Entfernung</t>
  </si>
  <si>
    <t>Darstellung</t>
  </si>
  <si>
    <t>Städte mit der richtigen Entfernung</t>
  </si>
  <si>
    <t>Aufgabe: Welche Städte sind von Frankfurt a.M. mehr als 150 km und weniger als 300 km entfernt?
                Entfernungsbereich liegen?</t>
  </si>
  <si>
    <t>Entfernungstabelle mit drei Informationen und 4 Blöcken</t>
  </si>
  <si>
    <t>Block 1</t>
  </si>
  <si>
    <t>Block 2</t>
  </si>
  <si>
    <t>Block 3</t>
  </si>
  <si>
    <t>Block 4</t>
  </si>
  <si>
    <t>von-nach</t>
  </si>
  <si>
    <t>Entfernungsart</t>
  </si>
  <si>
    <t>Enfernung Auto</t>
  </si>
  <si>
    <t>Entfernung Bahn</t>
  </si>
  <si>
    <t>Luftlinie</t>
  </si>
  <si>
    <t>Startort:</t>
  </si>
  <si>
    <t>Kürzel</t>
  </si>
  <si>
    <t>Text</t>
  </si>
  <si>
    <t>Zielort:</t>
  </si>
  <si>
    <t>Autokilometer</t>
  </si>
  <si>
    <t>Geben Sie die Entfernungsart ein:</t>
  </si>
  <si>
    <t>Bahnkilometer</t>
  </si>
  <si>
    <t>km Luftlinie</t>
  </si>
  <si>
    <t>In welchem Block steht der Zielort?</t>
  </si>
  <si>
    <t>Die Entfernung beträgt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</si>
</sst>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\ &quot;km&quot;"/>
  </numFmts>
  <fonts count="1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5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 style="thin">
        <color theme="8" tint="0.39997558519241921"/>
      </top>
      <bottom/>
      <diagonal/>
    </border>
    <border>
      <left/>
      <right style="thin">
        <color theme="8" tint="0.39997558519241921"/>
      </right>
      <top style="thin">
        <color theme="8" tint="0.39997558519241921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77">
    <xf numFmtId="0" fontId="0" fillId="0" borderId="0" xfId="0"/>
    <xf numFmtId="0" fontId="0" fillId="0" borderId="0" xfId="0" applyBorder="1"/>
    <xf numFmtId="14" fontId="0" fillId="0" borderId="1" xfId="0" applyNumberFormat="1" applyFont="1" applyBorder="1"/>
    <xf numFmtId="0" fontId="0" fillId="0" borderId="3" xfId="0" applyFont="1" applyBorder="1"/>
    <xf numFmtId="0" fontId="0" fillId="0" borderId="2" xfId="0" applyFont="1" applyBorder="1" applyAlignment="1">
      <alignment horizontal="center"/>
    </xf>
    <xf numFmtId="14" fontId="0" fillId="3" borderId="4" xfId="0" applyNumberFormat="1" applyFont="1" applyFill="1" applyBorder="1"/>
    <xf numFmtId="1" fontId="0" fillId="3" borderId="5" xfId="0" applyNumberFormat="1" applyFont="1" applyFill="1" applyBorder="1" applyAlignment="1">
      <alignment horizontal="center"/>
    </xf>
    <xf numFmtId="0" fontId="0" fillId="3" borderId="6" xfId="0" applyFont="1" applyFill="1" applyBorder="1"/>
    <xf numFmtId="14" fontId="0" fillId="0" borderId="4" xfId="0" applyNumberFormat="1" applyFont="1" applyBorder="1"/>
    <xf numFmtId="1" fontId="0" fillId="0" borderId="5" xfId="0" applyNumberFormat="1" applyFont="1" applyBorder="1" applyAlignment="1">
      <alignment horizontal="center"/>
    </xf>
    <xf numFmtId="0" fontId="0" fillId="0" borderId="6" xfId="0" applyFont="1" applyBorder="1"/>
    <xf numFmtId="0" fontId="0" fillId="3" borderId="5" xfId="0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1" fillId="3" borderId="6" xfId="0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2" fillId="2" borderId="0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6" borderId="8" xfId="0" applyFont="1" applyFill="1" applyBorder="1"/>
    <xf numFmtId="44" fontId="0" fillId="6" borderId="9" xfId="1" applyNumberFormat="1" applyFont="1" applyFill="1" applyBorder="1"/>
    <xf numFmtId="0" fontId="0" fillId="6" borderId="10" xfId="0" applyFont="1" applyFill="1" applyBorder="1"/>
    <xf numFmtId="44" fontId="0" fillId="6" borderId="11" xfId="1" applyNumberFormat="1" applyFont="1" applyFill="1" applyBorder="1"/>
    <xf numFmtId="0" fontId="0" fillId="0" borderId="10" xfId="0" applyFont="1" applyBorder="1"/>
    <xf numFmtId="44" fontId="0" fillId="0" borderId="11" xfId="1" applyNumberFormat="1" applyFont="1" applyBorder="1"/>
    <xf numFmtId="0" fontId="2" fillId="7" borderId="10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0" fillId="0" borderId="12" xfId="0" applyFont="1" applyBorder="1"/>
    <xf numFmtId="9" fontId="0" fillId="0" borderId="13" xfId="2" applyNumberFormat="1" applyFont="1" applyBorder="1"/>
    <xf numFmtId="0" fontId="0" fillId="9" borderId="14" xfId="0" applyFont="1" applyFill="1" applyBorder="1"/>
    <xf numFmtId="9" fontId="0" fillId="9" borderId="15" xfId="2" applyNumberFormat="1" applyFont="1" applyFill="1" applyBorder="1"/>
    <xf numFmtId="0" fontId="0" fillId="0" borderId="14" xfId="0" applyFont="1" applyBorder="1"/>
    <xf numFmtId="9" fontId="0" fillId="0" borderId="15" xfId="2" applyNumberFormat="1" applyFont="1" applyBorder="1"/>
    <xf numFmtId="0" fontId="2" fillId="8" borderId="14" xfId="0" applyFont="1" applyFill="1" applyBorder="1" applyAlignment="1">
      <alignment horizontal="center" vertical="center"/>
    </xf>
    <xf numFmtId="0" fontId="2" fillId="8" borderId="15" xfId="0" applyFont="1" applyFill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44" fontId="0" fillId="3" borderId="16" xfId="1" applyNumberFormat="1" applyFont="1" applyFill="1" applyBorder="1"/>
    <xf numFmtId="0" fontId="9" fillId="0" borderId="0" xfId="0" applyFont="1"/>
    <xf numFmtId="0" fontId="2" fillId="2" borderId="17" xfId="0" applyFont="1" applyFill="1" applyBorder="1" applyAlignment="1">
      <alignment horizontal="center" vertical="center"/>
    </xf>
    <xf numFmtId="44" fontId="0" fillId="0" borderId="0" xfId="0" applyNumberFormat="1"/>
    <xf numFmtId="0" fontId="0" fillId="10" borderId="18" xfId="0" applyFont="1" applyFill="1" applyBorder="1" applyAlignment="1">
      <alignment horizontal="center"/>
    </xf>
    <xf numFmtId="0" fontId="0" fillId="10" borderId="19" xfId="0" applyFont="1" applyFill="1" applyBorder="1" applyAlignment="1">
      <alignment horizontal="center"/>
    </xf>
    <xf numFmtId="14" fontId="0" fillId="10" borderId="19" xfId="0" applyNumberFormat="1" applyFont="1" applyFill="1" applyBorder="1" applyAlignment="1">
      <alignment horizontal="center"/>
    </xf>
    <xf numFmtId="44" fontId="0" fillId="10" borderId="19" xfId="1" applyNumberFormat="1" applyFont="1" applyFill="1" applyBorder="1" applyAlignment="1">
      <alignment horizontal="center"/>
    </xf>
    <xf numFmtId="9" fontId="0" fillId="10" borderId="19" xfId="2" applyNumberFormat="1" applyFont="1" applyFill="1" applyBorder="1" applyAlignment="1">
      <alignment horizontal="center"/>
    </xf>
    <xf numFmtId="44" fontId="0" fillId="10" borderId="20" xfId="1" applyNumberFormat="1" applyFont="1" applyFill="1" applyBorder="1" applyAlignment="1">
      <alignment horizontal="center"/>
    </xf>
    <xf numFmtId="0" fontId="0" fillId="10" borderId="21" xfId="0" applyFont="1" applyFill="1" applyBorder="1" applyAlignment="1">
      <alignment horizontal="center"/>
    </xf>
    <xf numFmtId="0" fontId="0" fillId="10" borderId="22" xfId="0" applyFont="1" applyFill="1" applyBorder="1" applyAlignment="1">
      <alignment horizontal="center"/>
    </xf>
    <xf numFmtId="14" fontId="0" fillId="10" borderId="22" xfId="0" applyNumberFormat="1" applyFont="1" applyFill="1" applyBorder="1" applyAlignment="1">
      <alignment horizontal="center"/>
    </xf>
    <xf numFmtId="1" fontId="0" fillId="10" borderId="22" xfId="0" applyNumberFormat="1" applyFont="1" applyFill="1" applyBorder="1" applyAlignment="1">
      <alignment horizontal="center"/>
    </xf>
    <xf numFmtId="44" fontId="0" fillId="10" borderId="22" xfId="1" applyNumberFormat="1" applyFont="1" applyFill="1" applyBorder="1" applyAlignment="1">
      <alignment horizontal="center"/>
    </xf>
    <xf numFmtId="9" fontId="0" fillId="10" borderId="22" xfId="2" applyNumberFormat="1" applyFont="1" applyFill="1" applyBorder="1" applyAlignment="1">
      <alignment horizontal="center"/>
    </xf>
    <xf numFmtId="44" fontId="0" fillId="10" borderId="23" xfId="1" applyNumberFormat="1" applyFont="1" applyFill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14" fontId="0" fillId="0" borderId="22" xfId="0" applyNumberFormat="1" applyFont="1" applyBorder="1" applyAlignment="1">
      <alignment horizontal="center"/>
    </xf>
    <xf numFmtId="44" fontId="0" fillId="0" borderId="22" xfId="1" applyNumberFormat="1" applyFont="1" applyBorder="1" applyAlignment="1">
      <alignment horizontal="center"/>
    </xf>
    <xf numFmtId="9" fontId="0" fillId="0" borderId="22" xfId="2" applyNumberFormat="1" applyFont="1" applyBorder="1" applyAlignment="1">
      <alignment horizontal="center"/>
    </xf>
    <xf numFmtId="44" fontId="0" fillId="0" borderId="23" xfId="1" applyNumberFormat="1" applyFont="1" applyBorder="1" applyAlignment="1">
      <alignment horizontal="center"/>
    </xf>
    <xf numFmtId="0" fontId="2" fillId="12" borderId="21" xfId="0" applyFont="1" applyFill="1" applyBorder="1" applyAlignment="1">
      <alignment horizontal="center" vertical="center"/>
    </xf>
    <xf numFmtId="0" fontId="2" fillId="12" borderId="22" xfId="0" applyFont="1" applyFill="1" applyBorder="1" applyAlignment="1">
      <alignment horizontal="center" vertical="center"/>
    </xf>
    <xf numFmtId="0" fontId="2" fillId="12" borderId="22" xfId="0" applyFont="1" applyFill="1" applyBorder="1" applyAlignment="1">
      <alignment horizontal="center" vertical="center" wrapText="1"/>
    </xf>
    <xf numFmtId="0" fontId="2" fillId="12" borderId="23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wrapText="1"/>
    </xf>
    <xf numFmtId="0" fontId="4" fillId="5" borderId="25" xfId="0" applyFont="1" applyFill="1" applyBorder="1"/>
    <xf numFmtId="0" fontId="10" fillId="0" borderId="26" xfId="0" applyFont="1" applyBorder="1" applyAlignment="1">
      <alignment horizontal="center"/>
    </xf>
    <xf numFmtId="0" fontId="0" fillId="13" borderId="2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13" borderId="29" xfId="0" applyFont="1" applyFill="1" applyBorder="1" applyAlignment="1">
      <alignment horizontal="center"/>
    </xf>
    <xf numFmtId="0" fontId="4" fillId="5" borderId="25" xfId="0" applyFont="1" applyFill="1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0" fillId="13" borderId="29" xfId="0" applyFont="1" applyFill="1" applyBorder="1" applyAlignment="1">
      <alignment horizontal="center" vertical="center"/>
    </xf>
    <xf numFmtId="0" fontId="0" fillId="13" borderId="30" xfId="0" applyFont="1" applyFill="1" applyBorder="1" applyAlignment="1">
      <alignment horizontal="center"/>
    </xf>
    <xf numFmtId="0" fontId="10" fillId="0" borderId="0" xfId="0" applyFont="1" applyFill="1" applyBorder="1" applyAlignment="1">
      <alignment vertical="top"/>
    </xf>
    <xf numFmtId="0" fontId="4" fillId="0" borderId="33" xfId="0" applyFont="1" applyBorder="1"/>
    <xf numFmtId="0" fontId="4" fillId="0" borderId="34" xfId="0" applyFont="1" applyBorder="1" applyAlignment="1">
      <alignment horizontal="center"/>
    </xf>
    <xf numFmtId="0" fontId="4" fillId="0" borderId="35" xfId="0" applyFont="1" applyBorder="1"/>
    <xf numFmtId="0" fontId="4" fillId="0" borderId="28" xfId="0" applyFont="1" applyBorder="1" applyAlignment="1">
      <alignment horizontal="center"/>
    </xf>
    <xf numFmtId="0" fontId="0" fillId="0" borderId="33" xfId="0" applyBorder="1" applyAlignment="1">
      <alignment vertical="center" wrapText="1"/>
    </xf>
    <xf numFmtId="0" fontId="4" fillId="0" borderId="36" xfId="0" applyFont="1" applyBorder="1" applyAlignment="1">
      <alignment horizontal="center" vertical="center"/>
    </xf>
    <xf numFmtId="0" fontId="0" fillId="0" borderId="37" xfId="0" applyBorder="1" applyAlignment="1">
      <alignment vertical="center" wrapText="1"/>
    </xf>
    <xf numFmtId="0" fontId="4" fillId="0" borderId="38" xfId="0" applyFon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4" fillId="14" borderId="25" xfId="0" applyFont="1" applyFill="1" applyBorder="1" applyAlignment="1">
      <alignment horizontal="left" vertical="center" wrapText="1"/>
    </xf>
    <xf numFmtId="0" fontId="4" fillId="14" borderId="31" xfId="0" applyFont="1" applyFill="1" applyBorder="1" applyAlignment="1">
      <alignment horizontal="left" vertical="center"/>
    </xf>
    <xf numFmtId="0" fontId="4" fillId="5" borderId="32" xfId="0" applyFont="1" applyFill="1" applyBorder="1" applyAlignment="1">
      <alignment horizontal="center" textRotation="90"/>
    </xf>
    <xf numFmtId="0" fontId="4" fillId="5" borderId="32" xfId="0" applyFont="1" applyFill="1" applyBorder="1" applyAlignment="1">
      <alignment horizontal="center" textRotation="90" wrapText="1"/>
    </xf>
    <xf numFmtId="0" fontId="0" fillId="13" borderId="39" xfId="0" applyFont="1" applyFill="1" applyBorder="1" applyAlignment="1">
      <alignment horizontal="center"/>
    </xf>
    <xf numFmtId="0" fontId="0" fillId="0" borderId="40" xfId="0" applyBorder="1"/>
    <xf numFmtId="0" fontId="0" fillId="0" borderId="41" xfId="0" applyBorder="1" applyAlignment="1">
      <alignment horizontal="center"/>
    </xf>
    <xf numFmtId="0" fontId="0" fillId="0" borderId="41" xfId="0" applyBorder="1" applyAlignment="1">
      <alignment horizontal="center" vertical="center"/>
    </xf>
    <xf numFmtId="164" fontId="4" fillId="0" borderId="31" xfId="0" applyNumberFormat="1" applyFont="1" applyFill="1" applyBorder="1" applyAlignment="1">
      <alignment horizontal="center" vertical="center"/>
    </xf>
    <xf numFmtId="0" fontId="0" fillId="15" borderId="0" xfId="0" applyFill="1"/>
    <xf numFmtId="0" fontId="0" fillId="0" borderId="42" xfId="0" applyBorder="1" applyAlignment="1">
      <alignment horizontal="center" vertical="center"/>
    </xf>
    <xf numFmtId="0" fontId="4" fillId="16" borderId="25" xfId="0" applyFont="1" applyFill="1" applyBorder="1" applyAlignment="1">
      <alignment horizontal="left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4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4" fillId="16" borderId="25" xfId="0" applyFont="1" applyFill="1" applyBorder="1" applyAlignment="1">
      <alignment horizontal="center" textRotation="90"/>
    </xf>
    <xf numFmtId="0" fontId="4" fillId="0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10" fillId="0" borderId="0" xfId="0" applyFont="1" applyFill="1"/>
    <xf numFmtId="0" fontId="4" fillId="5" borderId="7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 textRotation="90"/>
    </xf>
    <xf numFmtId="0" fontId="4" fillId="0" borderId="0" xfId="0" applyFont="1" applyBorder="1" applyAlignment="1">
      <alignment textRotation="90"/>
    </xf>
    <xf numFmtId="0" fontId="4" fillId="0" borderId="48" xfId="0" applyFont="1" applyBorder="1" applyAlignment="1">
      <alignment textRotation="90"/>
    </xf>
    <xf numFmtId="0" fontId="4" fillId="0" borderId="49" xfId="0" applyFont="1" applyBorder="1" applyAlignment="1">
      <alignment textRotation="90"/>
    </xf>
    <xf numFmtId="0" fontId="4" fillId="0" borderId="50" xfId="0" applyFont="1" applyBorder="1" applyAlignment="1">
      <alignment textRotation="90"/>
    </xf>
    <xf numFmtId="0" fontId="4" fillId="0" borderId="3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1" xfId="0" applyFont="1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31" xfId="0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4" fillId="0" borderId="55" xfId="0" applyFont="1" applyBorder="1" applyAlignment="1">
      <alignment horizontal="center"/>
    </xf>
    <xf numFmtId="0" fontId="4" fillId="0" borderId="53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4" fillId="14" borderId="33" xfId="0" applyFont="1" applyFill="1" applyBorder="1"/>
    <xf numFmtId="0" fontId="0" fillId="14" borderId="36" xfId="0" applyFill="1" applyBorder="1"/>
    <xf numFmtId="0" fontId="0" fillId="14" borderId="36" xfId="0" applyFill="1" applyBorder="1" applyAlignment="1">
      <alignment horizontal="center"/>
    </xf>
    <xf numFmtId="0" fontId="0" fillId="14" borderId="34" xfId="0" applyFill="1" applyBorder="1"/>
    <xf numFmtId="0" fontId="4" fillId="0" borderId="35" xfId="0" applyFont="1" applyFill="1" applyBorder="1"/>
    <xf numFmtId="0" fontId="0" fillId="0" borderId="0" xfId="0" applyFill="1" applyBorder="1"/>
    <xf numFmtId="0" fontId="0" fillId="0" borderId="28" xfId="0" applyFill="1" applyBorder="1"/>
    <xf numFmtId="0" fontId="0" fillId="0" borderId="7" xfId="0" applyFill="1" applyBorder="1" applyAlignment="1">
      <alignment horizontal="center"/>
    </xf>
    <xf numFmtId="0" fontId="4" fillId="14" borderId="35" xfId="0" applyFont="1" applyFill="1" applyBorder="1"/>
    <xf numFmtId="0" fontId="4" fillId="14" borderId="0" xfId="0" applyFont="1" applyFill="1" applyBorder="1"/>
    <xf numFmtId="0" fontId="0" fillId="14" borderId="0" xfId="0" applyFill="1" applyBorder="1" applyAlignment="1">
      <alignment horizontal="center"/>
    </xf>
    <xf numFmtId="0" fontId="0" fillId="14" borderId="0" xfId="0" applyFill="1" applyBorder="1"/>
    <xf numFmtId="0" fontId="0" fillId="14" borderId="28" xfId="0" applyFill="1" applyBorder="1"/>
    <xf numFmtId="0" fontId="4" fillId="0" borderId="7" xfId="0" applyFont="1" applyFill="1" applyBorder="1" applyAlignment="1">
      <alignment horizontal="center"/>
    </xf>
    <xf numFmtId="0" fontId="0" fillId="0" borderId="35" xfId="0" applyFill="1" applyBorder="1"/>
    <xf numFmtId="0" fontId="0" fillId="14" borderId="35" xfId="0" applyFill="1" applyBorder="1"/>
    <xf numFmtId="0" fontId="13" fillId="0" borderId="37" xfId="0" applyFont="1" applyFill="1" applyBorder="1"/>
    <xf numFmtId="0" fontId="13" fillId="0" borderId="38" xfId="0" applyFont="1" applyFill="1" applyBorder="1"/>
    <xf numFmtId="0" fontId="10" fillId="0" borderId="38" xfId="0" applyFont="1" applyFill="1" applyBorder="1" applyAlignment="1">
      <alignment horizontal="center"/>
    </xf>
    <xf numFmtId="164" fontId="4" fillId="15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textRotation="90"/>
    </xf>
    <xf numFmtId="0" fontId="6" fillId="0" borderId="0" xfId="0" applyFont="1" applyAlignment="1">
      <alignment horizontal="center" vertical="center" textRotation="90"/>
    </xf>
    <xf numFmtId="0" fontId="2" fillId="11" borderId="0" xfId="0" applyFont="1" applyFill="1" applyAlignment="1">
      <alignment horizontal="center"/>
    </xf>
    <xf numFmtId="0" fontId="4" fillId="14" borderId="25" xfId="0" applyFont="1" applyFill="1" applyBorder="1" applyAlignment="1">
      <alignment horizontal="left" vertical="center" wrapText="1"/>
    </xf>
    <xf numFmtId="0" fontId="4" fillId="14" borderId="31" xfId="0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center" vertical="top" wrapText="1"/>
    </xf>
    <xf numFmtId="0" fontId="10" fillId="14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wrapText="1"/>
    </xf>
    <xf numFmtId="0" fontId="10" fillId="14" borderId="0" xfId="0" applyFont="1" applyFill="1" applyBorder="1" applyAlignment="1">
      <alignment horizontal="left" wrapText="1"/>
    </xf>
    <xf numFmtId="0" fontId="10" fillId="14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14" borderId="0" xfId="0" applyFill="1" applyBorder="1" applyAlignment="1">
      <alignment horizontal="left"/>
    </xf>
    <xf numFmtId="0" fontId="13" fillId="0" borderId="38" xfId="0" applyFont="1" applyFill="1" applyBorder="1" applyAlignment="1">
      <alignment horizontal="center"/>
    </xf>
    <xf numFmtId="0" fontId="13" fillId="0" borderId="46" xfId="0" applyFont="1" applyFill="1" applyBorder="1" applyAlignment="1">
      <alignment horizontal="center"/>
    </xf>
    <xf numFmtId="0" fontId="2" fillId="17" borderId="38" xfId="0" applyFont="1" applyFill="1" applyBorder="1" applyAlignment="1">
      <alignment horizontal="center"/>
    </xf>
    <xf numFmtId="0" fontId="4" fillId="5" borderId="46" xfId="0" applyFont="1" applyFill="1" applyBorder="1" applyAlignment="1">
      <alignment horizontal="center"/>
    </xf>
    <xf numFmtId="0" fontId="4" fillId="5" borderId="47" xfId="0" applyFont="1" applyFill="1" applyBorder="1" applyAlignment="1">
      <alignment horizontal="center"/>
    </xf>
    <xf numFmtId="0" fontId="10" fillId="4" borderId="0" xfId="0" applyFont="1" applyFill="1" applyAlignment="1">
      <alignment horizontal="center"/>
    </xf>
    <xf numFmtId="0" fontId="0" fillId="0" borderId="7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31" xfId="0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3">
    <cellStyle name="Prozent" xfId="2" builtinId="5"/>
    <cellStyle name="Standard" xfId="0" builtinId="0"/>
    <cellStyle name="Währung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ffice-Benutzer/Documents/0_Buch_Bearbeitung/Excel_Formeln_Funktionen/Material/Urbilder%20Kapitel3/Urbilder%20Abb.%203.50%20und%203.57_n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  <sheetName val="Urbilder Abb. 3.50 und 3"/>
    </sheetNames>
    <sheetDataSet>
      <sheetData sheetId="0">
        <row r="4">
          <cell r="B4" t="str">
            <v>EZ</v>
          </cell>
          <cell r="C4" t="str">
            <v>DZ</v>
          </cell>
          <cell r="D4" t="str">
            <v>Suite</v>
          </cell>
          <cell r="E4" t="str">
            <v>Apartment</v>
          </cell>
          <cell r="F4" t="str">
            <v>Ferienwohnung</v>
          </cell>
        </row>
      </sheetData>
      <sheetData sheetId="1">
        <row r="4">
          <cell r="B4" t="str">
            <v>Entwicklung der Übernachtungen 2013 für die Kategorie Suite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H51"/>
  <sheetViews>
    <sheetView zoomScaleNormal="100" workbookViewId="0">
      <selection activeCell="P18" sqref="P18"/>
    </sheetView>
  </sheetViews>
  <sheetFormatPr baseColWidth="10" defaultRowHeight="15" x14ac:dyDescent="0.25"/>
  <cols>
    <col min="1" max="1" width="19.140625" style="1" bestFit="1" customWidth="1"/>
    <col min="2" max="2" width="19.85546875" style="1" customWidth="1"/>
    <col min="3" max="3" width="20.85546875" style="1" customWidth="1"/>
    <col min="4" max="4" width="13.85546875" style="15" bestFit="1" customWidth="1"/>
    <col min="5" max="5" width="4.85546875" customWidth="1"/>
    <col min="6" max="6" width="24.7109375" customWidth="1"/>
    <col min="8" max="8" width="8.28515625" customWidth="1"/>
  </cols>
  <sheetData>
    <row r="1" spans="1:8" ht="30" customHeight="1" x14ac:dyDescent="0.25">
      <c r="A1" s="174" t="s">
        <v>1</v>
      </c>
      <c r="B1" s="175" t="s">
        <v>3</v>
      </c>
      <c r="C1" s="176" t="s">
        <v>2</v>
      </c>
      <c r="D1" s="16" t="s">
        <v>116</v>
      </c>
      <c r="F1" s="14" t="s">
        <v>120</v>
      </c>
      <c r="G1" t="s">
        <v>95</v>
      </c>
      <c r="H1" s="151" t="s">
        <v>118</v>
      </c>
    </row>
    <row r="2" spans="1:8" x14ac:dyDescent="0.25">
      <c r="A2" s="5">
        <v>41646</v>
      </c>
      <c r="B2" s="6" t="s">
        <v>0</v>
      </c>
      <c r="C2" s="7" t="s">
        <v>97</v>
      </c>
      <c r="D2" s="15" t="str">
        <f t="shared" ref="D2:D33" si="0">VLOOKUP(C2,$F$2:$G$7,2,TRUE)</f>
        <v>Schmid</v>
      </c>
      <c r="F2" t="s">
        <v>98</v>
      </c>
      <c r="G2" t="s">
        <v>96</v>
      </c>
      <c r="H2" s="151"/>
    </row>
    <row r="3" spans="1:8" x14ac:dyDescent="0.25">
      <c r="A3" s="8">
        <v>41649</v>
      </c>
      <c r="B3" s="9" t="s">
        <v>4</v>
      </c>
      <c r="C3" s="10" t="s">
        <v>53</v>
      </c>
      <c r="D3" s="15" t="str">
        <f t="shared" si="0"/>
        <v>Schmid</v>
      </c>
      <c r="F3" t="s">
        <v>99</v>
      </c>
      <c r="G3" t="s">
        <v>100</v>
      </c>
      <c r="H3" s="151"/>
    </row>
    <row r="4" spans="1:8" x14ac:dyDescent="0.25">
      <c r="A4" s="5">
        <v>41654</v>
      </c>
      <c r="B4" s="11" t="s">
        <v>5</v>
      </c>
      <c r="C4" s="7" t="s">
        <v>54</v>
      </c>
      <c r="D4" s="15" t="str">
        <f t="shared" si="0"/>
        <v>Maier</v>
      </c>
      <c r="F4" t="s">
        <v>101</v>
      </c>
      <c r="G4" t="s">
        <v>102</v>
      </c>
      <c r="H4" s="151"/>
    </row>
    <row r="5" spans="1:8" x14ac:dyDescent="0.25">
      <c r="A5" s="8">
        <v>41659</v>
      </c>
      <c r="B5" s="12" t="s">
        <v>6</v>
      </c>
      <c r="C5" s="10" t="s">
        <v>55</v>
      </c>
      <c r="D5" s="15" t="str">
        <f t="shared" si="0"/>
        <v>Maier</v>
      </c>
      <c r="F5" t="s">
        <v>103</v>
      </c>
      <c r="G5" t="s">
        <v>104</v>
      </c>
      <c r="H5" s="151"/>
    </row>
    <row r="6" spans="1:8" x14ac:dyDescent="0.25">
      <c r="A6" s="5">
        <v>41662</v>
      </c>
      <c r="B6" s="11" t="s">
        <v>7</v>
      </c>
      <c r="C6" s="7" t="s">
        <v>56</v>
      </c>
      <c r="D6" s="15" t="str">
        <f t="shared" si="0"/>
        <v>Baumholtz</v>
      </c>
      <c r="F6" t="s">
        <v>105</v>
      </c>
      <c r="G6" t="s">
        <v>106</v>
      </c>
      <c r="H6" s="151"/>
    </row>
    <row r="7" spans="1:8" x14ac:dyDescent="0.25">
      <c r="A7" s="8">
        <v>41667</v>
      </c>
      <c r="B7" s="12" t="s">
        <v>8</v>
      </c>
      <c r="C7" s="10" t="s">
        <v>57</v>
      </c>
      <c r="D7" s="15" t="str">
        <f t="shared" si="0"/>
        <v>Schmid</v>
      </c>
      <c r="F7" t="s">
        <v>109</v>
      </c>
      <c r="G7" t="s">
        <v>107</v>
      </c>
      <c r="H7" s="151"/>
    </row>
    <row r="8" spans="1:8" x14ac:dyDescent="0.25">
      <c r="A8" s="5">
        <v>41670</v>
      </c>
      <c r="B8" s="11" t="s">
        <v>9</v>
      </c>
      <c r="C8" s="7" t="s">
        <v>58</v>
      </c>
      <c r="D8" s="15" t="str">
        <f t="shared" si="0"/>
        <v>Maier</v>
      </c>
    </row>
    <row r="9" spans="1:8" x14ac:dyDescent="0.25">
      <c r="A9" s="8">
        <v>41675</v>
      </c>
      <c r="B9" s="12" t="s">
        <v>10</v>
      </c>
      <c r="C9" s="10" t="s">
        <v>59</v>
      </c>
      <c r="D9" s="15" t="str">
        <f t="shared" si="0"/>
        <v>Schmid</v>
      </c>
    </row>
    <row r="10" spans="1:8" x14ac:dyDescent="0.25">
      <c r="A10" s="5">
        <v>41680</v>
      </c>
      <c r="B10" s="11" t="s">
        <v>11</v>
      </c>
      <c r="C10" s="13" t="s">
        <v>110</v>
      </c>
      <c r="D10" s="15" t="str">
        <f t="shared" si="0"/>
        <v>Fürst</v>
      </c>
    </row>
    <row r="11" spans="1:8" x14ac:dyDescent="0.25">
      <c r="A11" s="8">
        <v>41683</v>
      </c>
      <c r="B11" s="12" t="s">
        <v>12</v>
      </c>
      <c r="C11" s="10" t="s">
        <v>60</v>
      </c>
      <c r="D11" s="15" t="str">
        <f t="shared" si="0"/>
        <v>Schmid</v>
      </c>
    </row>
    <row r="12" spans="1:8" x14ac:dyDescent="0.25">
      <c r="A12" s="5">
        <v>41688</v>
      </c>
      <c r="B12" s="11" t="s">
        <v>13</v>
      </c>
      <c r="C12" s="7" t="s">
        <v>61</v>
      </c>
      <c r="D12" s="15" t="str">
        <f t="shared" si="0"/>
        <v>Schmid</v>
      </c>
      <c r="F12" t="s">
        <v>117</v>
      </c>
    </row>
    <row r="13" spans="1:8" x14ac:dyDescent="0.25">
      <c r="A13" s="8">
        <v>41691</v>
      </c>
      <c r="B13" s="12" t="s">
        <v>14</v>
      </c>
      <c r="C13" s="10" t="s">
        <v>62</v>
      </c>
      <c r="D13" s="15" t="str">
        <f t="shared" si="0"/>
        <v>Baumholtz</v>
      </c>
      <c r="F13" t="s">
        <v>96</v>
      </c>
      <c r="G13">
        <f>COUNTIF($D$2:$D$51,F13)</f>
        <v>7</v>
      </c>
      <c r="H13" s="152" t="s">
        <v>119</v>
      </c>
    </row>
    <row r="14" spans="1:8" x14ac:dyDescent="0.25">
      <c r="A14" s="5">
        <v>41696</v>
      </c>
      <c r="B14" s="11" t="s">
        <v>15</v>
      </c>
      <c r="C14" s="7" t="s">
        <v>63</v>
      </c>
      <c r="D14" s="15" t="str">
        <f t="shared" si="0"/>
        <v>Dobler</v>
      </c>
      <c r="F14" t="s">
        <v>100</v>
      </c>
      <c r="G14">
        <f t="shared" ref="G14:G18" si="1">COUNTIF($D$2:$D$51,F14)</f>
        <v>16</v>
      </c>
      <c r="H14" s="152"/>
    </row>
    <row r="15" spans="1:8" x14ac:dyDescent="0.25">
      <c r="A15" s="8">
        <v>41701</v>
      </c>
      <c r="B15" s="12" t="s">
        <v>16</v>
      </c>
      <c r="C15" s="10" t="s">
        <v>64</v>
      </c>
      <c r="D15" s="15" t="str">
        <f t="shared" si="0"/>
        <v>Maier</v>
      </c>
      <c r="F15" t="s">
        <v>102</v>
      </c>
      <c r="G15">
        <f t="shared" si="1"/>
        <v>9</v>
      </c>
      <c r="H15" s="152"/>
    </row>
    <row r="16" spans="1:8" x14ac:dyDescent="0.25">
      <c r="A16" s="5">
        <v>41704</v>
      </c>
      <c r="B16" s="11" t="s">
        <v>17</v>
      </c>
      <c r="C16" s="7" t="s">
        <v>65</v>
      </c>
      <c r="D16" s="15" t="str">
        <f t="shared" si="0"/>
        <v>Dobler</v>
      </c>
      <c r="F16" t="s">
        <v>104</v>
      </c>
      <c r="G16">
        <f t="shared" si="1"/>
        <v>4</v>
      </c>
      <c r="H16" s="152"/>
    </row>
    <row r="17" spans="1:8" x14ac:dyDescent="0.25">
      <c r="A17" s="8">
        <v>41709</v>
      </c>
      <c r="B17" s="12" t="s">
        <v>18</v>
      </c>
      <c r="C17" s="10" t="s">
        <v>66</v>
      </c>
      <c r="D17" s="15" t="str">
        <f t="shared" si="0"/>
        <v>Schmid</v>
      </c>
      <c r="F17" t="s">
        <v>106</v>
      </c>
      <c r="G17">
        <f t="shared" si="1"/>
        <v>9</v>
      </c>
      <c r="H17" s="152"/>
    </row>
    <row r="18" spans="1:8" x14ac:dyDescent="0.25">
      <c r="A18" s="5">
        <v>41712</v>
      </c>
      <c r="B18" s="11" t="s">
        <v>19</v>
      </c>
      <c r="C18" s="7" t="s">
        <v>67</v>
      </c>
      <c r="D18" s="15" t="str">
        <f t="shared" si="0"/>
        <v>Wiesenfeld</v>
      </c>
      <c r="F18" t="s">
        <v>107</v>
      </c>
      <c r="G18">
        <f t="shared" si="1"/>
        <v>5</v>
      </c>
      <c r="H18" s="152"/>
    </row>
    <row r="19" spans="1:8" x14ac:dyDescent="0.25">
      <c r="A19" s="8">
        <v>41717</v>
      </c>
      <c r="B19" s="12" t="s">
        <v>20</v>
      </c>
      <c r="C19" s="10" t="s">
        <v>68</v>
      </c>
      <c r="D19" s="15" t="str">
        <f t="shared" si="0"/>
        <v>Baumholtz</v>
      </c>
    </row>
    <row r="20" spans="1:8" x14ac:dyDescent="0.25">
      <c r="A20" s="5">
        <v>41722</v>
      </c>
      <c r="B20" s="11" t="s">
        <v>21</v>
      </c>
      <c r="C20" s="7" t="s">
        <v>69</v>
      </c>
      <c r="D20" s="15" t="str">
        <f t="shared" si="0"/>
        <v>Baumholtz</v>
      </c>
    </row>
    <row r="21" spans="1:8" x14ac:dyDescent="0.25">
      <c r="A21" s="8">
        <v>41725</v>
      </c>
      <c r="B21" s="12" t="s">
        <v>22</v>
      </c>
      <c r="C21" s="10" t="s">
        <v>70</v>
      </c>
      <c r="D21" s="15" t="str">
        <f t="shared" si="0"/>
        <v>Fürst</v>
      </c>
    </row>
    <row r="22" spans="1:8" x14ac:dyDescent="0.25">
      <c r="A22" s="5">
        <v>41730</v>
      </c>
      <c r="B22" s="11" t="s">
        <v>23</v>
      </c>
      <c r="C22" s="7" t="s">
        <v>108</v>
      </c>
      <c r="D22" s="15" t="str">
        <f t="shared" si="0"/>
        <v>Fürst</v>
      </c>
    </row>
    <row r="23" spans="1:8" x14ac:dyDescent="0.25">
      <c r="A23" s="8">
        <v>41733</v>
      </c>
      <c r="B23" s="12" t="s">
        <v>24</v>
      </c>
      <c r="C23" s="10" t="s">
        <v>71</v>
      </c>
      <c r="D23" s="15" t="str">
        <f t="shared" si="0"/>
        <v>Schmid</v>
      </c>
    </row>
    <row r="24" spans="1:8" x14ac:dyDescent="0.25">
      <c r="A24" s="5">
        <v>41738</v>
      </c>
      <c r="B24" s="11" t="s">
        <v>25</v>
      </c>
      <c r="C24" s="7" t="s">
        <v>72</v>
      </c>
      <c r="D24" s="15" t="str">
        <f t="shared" si="0"/>
        <v>Baumholtz</v>
      </c>
    </row>
    <row r="25" spans="1:8" x14ac:dyDescent="0.25">
      <c r="A25" s="8">
        <v>41743</v>
      </c>
      <c r="B25" s="12" t="s">
        <v>26</v>
      </c>
      <c r="C25" s="10" t="s">
        <v>73</v>
      </c>
      <c r="D25" s="15" t="str">
        <f t="shared" si="0"/>
        <v>Dobler</v>
      </c>
    </row>
    <row r="26" spans="1:8" x14ac:dyDescent="0.25">
      <c r="A26" s="5">
        <v>41746</v>
      </c>
      <c r="B26" s="11" t="s">
        <v>27</v>
      </c>
      <c r="C26" s="7" t="s">
        <v>74</v>
      </c>
      <c r="D26" s="15" t="str">
        <f t="shared" si="0"/>
        <v>Wiesenfeld</v>
      </c>
    </row>
    <row r="27" spans="1:8" x14ac:dyDescent="0.25">
      <c r="A27" s="8">
        <v>41751</v>
      </c>
      <c r="B27" s="12" t="s">
        <v>28</v>
      </c>
      <c r="C27" s="10" t="s">
        <v>75</v>
      </c>
      <c r="D27" s="15" t="str">
        <f t="shared" si="0"/>
        <v>Schmid</v>
      </c>
    </row>
    <row r="28" spans="1:8" x14ac:dyDescent="0.25">
      <c r="A28" s="5">
        <v>41754</v>
      </c>
      <c r="B28" s="11" t="s">
        <v>29</v>
      </c>
      <c r="C28" s="7" t="s">
        <v>76</v>
      </c>
      <c r="D28" s="15" t="str">
        <f t="shared" si="0"/>
        <v>Dobler</v>
      </c>
    </row>
    <row r="29" spans="1:8" x14ac:dyDescent="0.25">
      <c r="A29" s="8">
        <v>41759</v>
      </c>
      <c r="B29" s="12" t="s">
        <v>30</v>
      </c>
      <c r="C29" s="10" t="s">
        <v>77</v>
      </c>
      <c r="D29" s="15" t="str">
        <f t="shared" si="0"/>
        <v>Schmid</v>
      </c>
    </row>
    <row r="30" spans="1:8" x14ac:dyDescent="0.25">
      <c r="A30" s="5">
        <v>41764</v>
      </c>
      <c r="B30" s="11" t="s">
        <v>31</v>
      </c>
      <c r="C30" s="7" t="s">
        <v>78</v>
      </c>
      <c r="D30" s="15" t="str">
        <f t="shared" si="0"/>
        <v>Dobler</v>
      </c>
    </row>
    <row r="31" spans="1:8" x14ac:dyDescent="0.25">
      <c r="A31" s="8">
        <v>41767</v>
      </c>
      <c r="B31" s="12" t="s">
        <v>32</v>
      </c>
      <c r="C31" s="10" t="s">
        <v>79</v>
      </c>
      <c r="D31" s="15" t="str">
        <f t="shared" si="0"/>
        <v>Schmid</v>
      </c>
    </row>
    <row r="32" spans="1:8" x14ac:dyDescent="0.25">
      <c r="A32" s="5">
        <v>41772</v>
      </c>
      <c r="B32" s="11" t="s">
        <v>33</v>
      </c>
      <c r="C32" s="7" t="s">
        <v>80</v>
      </c>
      <c r="D32" s="15" t="str">
        <f t="shared" si="0"/>
        <v>Baumholtz</v>
      </c>
    </row>
    <row r="33" spans="1:4" x14ac:dyDescent="0.25">
      <c r="A33" s="8">
        <v>41775</v>
      </c>
      <c r="B33" s="12" t="s">
        <v>34</v>
      </c>
      <c r="C33" s="10" t="s">
        <v>81</v>
      </c>
      <c r="D33" s="15" t="str">
        <f t="shared" si="0"/>
        <v>Baumholtz</v>
      </c>
    </row>
    <row r="34" spans="1:4" x14ac:dyDescent="0.25">
      <c r="A34" s="5">
        <v>41780</v>
      </c>
      <c r="B34" s="11" t="s">
        <v>35</v>
      </c>
      <c r="C34" s="7" t="s">
        <v>82</v>
      </c>
      <c r="D34" s="15" t="str">
        <f t="shared" ref="D34:D51" si="2">VLOOKUP(C34,$F$2:$G$7,2,TRUE)</f>
        <v>Schmid</v>
      </c>
    </row>
    <row r="35" spans="1:4" x14ac:dyDescent="0.25">
      <c r="A35" s="8">
        <v>41785</v>
      </c>
      <c r="B35" s="12" t="s">
        <v>36</v>
      </c>
      <c r="C35" s="10" t="s">
        <v>83</v>
      </c>
      <c r="D35" s="15" t="str">
        <f t="shared" si="2"/>
        <v>Maier</v>
      </c>
    </row>
    <row r="36" spans="1:4" x14ac:dyDescent="0.25">
      <c r="A36" s="5">
        <v>41788</v>
      </c>
      <c r="B36" s="11" t="s">
        <v>37</v>
      </c>
      <c r="C36" s="7" t="s">
        <v>84</v>
      </c>
      <c r="D36" s="15" t="str">
        <f t="shared" si="2"/>
        <v>Schmid</v>
      </c>
    </row>
    <row r="37" spans="1:4" x14ac:dyDescent="0.25">
      <c r="A37" s="8">
        <v>41793</v>
      </c>
      <c r="B37" s="12" t="s">
        <v>38</v>
      </c>
      <c r="C37" s="10" t="s">
        <v>85</v>
      </c>
      <c r="D37" s="15" t="str">
        <f t="shared" si="2"/>
        <v>Baumholtz</v>
      </c>
    </row>
    <row r="38" spans="1:4" x14ac:dyDescent="0.25">
      <c r="A38" s="5">
        <v>41796</v>
      </c>
      <c r="B38" s="11" t="s">
        <v>39</v>
      </c>
      <c r="C38" s="7" t="s">
        <v>86</v>
      </c>
      <c r="D38" s="15" t="str">
        <f t="shared" si="2"/>
        <v>Maier</v>
      </c>
    </row>
    <row r="39" spans="1:4" x14ac:dyDescent="0.25">
      <c r="A39" s="8">
        <v>41801</v>
      </c>
      <c r="B39" s="12" t="s">
        <v>40</v>
      </c>
      <c r="C39" s="10" t="s">
        <v>87</v>
      </c>
      <c r="D39" s="15" t="str">
        <f t="shared" si="2"/>
        <v>Fürst</v>
      </c>
    </row>
    <row r="40" spans="1:4" x14ac:dyDescent="0.25">
      <c r="A40" s="5">
        <v>41806</v>
      </c>
      <c r="B40" s="11" t="s">
        <v>41</v>
      </c>
      <c r="C40" s="7" t="s">
        <v>88</v>
      </c>
      <c r="D40" s="15" t="str">
        <f t="shared" si="2"/>
        <v>Baumholtz</v>
      </c>
    </row>
    <row r="41" spans="1:4" x14ac:dyDescent="0.25">
      <c r="A41" s="8">
        <v>41809</v>
      </c>
      <c r="B41" s="12" t="s">
        <v>42</v>
      </c>
      <c r="C41" s="10" t="s">
        <v>89</v>
      </c>
      <c r="D41" s="15" t="str">
        <f t="shared" si="2"/>
        <v>Dobler</v>
      </c>
    </row>
    <row r="42" spans="1:4" x14ac:dyDescent="0.25">
      <c r="A42" s="5">
        <v>41814</v>
      </c>
      <c r="B42" s="11" t="s">
        <v>43</v>
      </c>
      <c r="C42" s="7" t="s">
        <v>115</v>
      </c>
      <c r="D42" s="15" t="str">
        <f t="shared" si="2"/>
        <v>Wiesenfeld</v>
      </c>
    </row>
    <row r="43" spans="1:4" x14ac:dyDescent="0.25">
      <c r="A43" s="8">
        <v>41817</v>
      </c>
      <c r="B43" s="12" t="s">
        <v>44</v>
      </c>
      <c r="C43" s="10" t="s">
        <v>90</v>
      </c>
      <c r="D43" s="15" t="str">
        <f t="shared" si="2"/>
        <v>Schmid</v>
      </c>
    </row>
    <row r="44" spans="1:4" x14ac:dyDescent="0.25">
      <c r="A44" s="5">
        <v>41822</v>
      </c>
      <c r="B44" s="11" t="s">
        <v>45</v>
      </c>
      <c r="C44" s="7" t="s">
        <v>91</v>
      </c>
      <c r="D44" s="15" t="str">
        <f t="shared" si="2"/>
        <v>Wiesenfeld</v>
      </c>
    </row>
    <row r="45" spans="1:4" x14ac:dyDescent="0.25">
      <c r="A45" s="8">
        <v>41827</v>
      </c>
      <c r="B45" s="12" t="s">
        <v>46</v>
      </c>
      <c r="C45" s="10" t="s">
        <v>92</v>
      </c>
      <c r="D45" s="15" t="str">
        <f t="shared" si="2"/>
        <v>Maier</v>
      </c>
    </row>
    <row r="46" spans="1:4" x14ac:dyDescent="0.25">
      <c r="A46" s="5">
        <v>41830</v>
      </c>
      <c r="B46" s="11" t="s">
        <v>47</v>
      </c>
      <c r="C46" s="7" t="s">
        <v>111</v>
      </c>
      <c r="D46" s="15" t="str">
        <f t="shared" si="2"/>
        <v>Schmid</v>
      </c>
    </row>
    <row r="47" spans="1:4" x14ac:dyDescent="0.25">
      <c r="A47" s="8">
        <v>41835</v>
      </c>
      <c r="B47" s="12" t="s">
        <v>48</v>
      </c>
      <c r="C47" s="10" t="s">
        <v>93</v>
      </c>
      <c r="D47" s="15" t="str">
        <f t="shared" si="2"/>
        <v>Schmid</v>
      </c>
    </row>
    <row r="48" spans="1:4" x14ac:dyDescent="0.25">
      <c r="A48" s="5">
        <v>41838</v>
      </c>
      <c r="B48" s="11" t="s">
        <v>49</v>
      </c>
      <c r="C48" s="7" t="s">
        <v>112</v>
      </c>
      <c r="D48" s="15" t="str">
        <f t="shared" si="2"/>
        <v>Dobler</v>
      </c>
    </row>
    <row r="49" spans="1:4" x14ac:dyDescent="0.25">
      <c r="A49" s="8">
        <v>41843</v>
      </c>
      <c r="B49" s="12" t="s">
        <v>50</v>
      </c>
      <c r="C49" s="10" t="s">
        <v>113</v>
      </c>
      <c r="D49" s="15" t="str">
        <f t="shared" si="2"/>
        <v>Dobler</v>
      </c>
    </row>
    <row r="50" spans="1:4" x14ac:dyDescent="0.25">
      <c r="A50" s="5">
        <v>41848</v>
      </c>
      <c r="B50" s="11" t="s">
        <v>51</v>
      </c>
      <c r="C50" s="7" t="s">
        <v>94</v>
      </c>
      <c r="D50" s="15" t="str">
        <f t="shared" si="2"/>
        <v>Dobler</v>
      </c>
    </row>
    <row r="51" spans="1:4" x14ac:dyDescent="0.25">
      <c r="A51" s="2">
        <v>41851</v>
      </c>
      <c r="B51" s="4" t="s">
        <v>52</v>
      </c>
      <c r="C51" s="3" t="s">
        <v>114</v>
      </c>
      <c r="D51" s="15" t="str">
        <f t="shared" si="2"/>
        <v>Fürst</v>
      </c>
    </row>
  </sheetData>
  <mergeCells count="2">
    <mergeCell ref="H1:H7"/>
    <mergeCell ref="H13:H18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L8"/>
  <sheetViews>
    <sheetView workbookViewId="0">
      <selection activeCell="F26" sqref="F26"/>
    </sheetView>
  </sheetViews>
  <sheetFormatPr baseColWidth="10" defaultRowHeight="15" x14ac:dyDescent="0.25"/>
  <cols>
    <col min="1" max="1" width="9.28515625" customWidth="1"/>
    <col min="2" max="2" width="11.28515625" customWidth="1"/>
    <col min="3" max="3" width="13.42578125" customWidth="1"/>
    <col min="4" max="4" width="14.28515625" customWidth="1"/>
    <col min="5" max="5" width="18.85546875" customWidth="1"/>
    <col min="6" max="6" width="10.85546875" customWidth="1"/>
    <col min="7" max="7" width="11" customWidth="1"/>
    <col min="8" max="8" width="18.140625" customWidth="1"/>
    <col min="9" max="9" width="8.28515625" customWidth="1"/>
    <col min="10" max="10" width="13.28515625" customWidth="1"/>
    <col min="11" max="11" width="8.7109375" bestFit="1" customWidth="1"/>
  </cols>
  <sheetData>
    <row r="1" spans="1:12" x14ac:dyDescent="0.25">
      <c r="A1" s="153" t="s">
        <v>149</v>
      </c>
      <c r="B1" s="153"/>
      <c r="C1" s="153"/>
      <c r="D1" s="153"/>
      <c r="E1" s="153"/>
      <c r="F1" s="153"/>
      <c r="G1" s="153"/>
      <c r="H1" s="153"/>
      <c r="I1" s="153"/>
      <c r="J1" s="153"/>
    </row>
    <row r="3" spans="1:12" ht="48.75" customHeight="1" x14ac:dyDescent="0.25">
      <c r="A3" s="59" t="s">
        <v>121</v>
      </c>
      <c r="B3" s="60" t="s">
        <v>122</v>
      </c>
      <c r="C3" s="61" t="s">
        <v>123</v>
      </c>
      <c r="D3" s="61" t="s">
        <v>124</v>
      </c>
      <c r="E3" s="61" t="s">
        <v>125</v>
      </c>
      <c r="F3" s="61" t="s">
        <v>150</v>
      </c>
      <c r="G3" s="61" t="s">
        <v>126</v>
      </c>
      <c r="H3" s="61" t="s">
        <v>151</v>
      </c>
      <c r="I3" s="61" t="s">
        <v>146</v>
      </c>
      <c r="J3" s="62" t="s">
        <v>127</v>
      </c>
    </row>
    <row r="4" spans="1:12" x14ac:dyDescent="0.25">
      <c r="A4" s="46" t="s">
        <v>96</v>
      </c>
      <c r="B4" s="47" t="s">
        <v>128</v>
      </c>
      <c r="C4" s="48">
        <v>41435</v>
      </c>
      <c r="D4" s="48">
        <v>41445</v>
      </c>
      <c r="E4" s="47" t="s">
        <v>129</v>
      </c>
      <c r="F4" s="49">
        <v>1</v>
      </c>
      <c r="G4" s="47">
        <f>D4-C4</f>
        <v>10</v>
      </c>
      <c r="H4" s="50">
        <f>G4*VLOOKUP(E4,Stammdaten!$A$4:$B$8,2,FALSE)+G4*F4*Stammdaten!$G$4</f>
        <v>493</v>
      </c>
      <c r="I4" s="51">
        <f>VLOOKUP(G4,Stammdaten!$D$3:$E$7,2,TRUE)</f>
        <v>0</v>
      </c>
      <c r="J4" s="52">
        <f>H4-H4*I4</f>
        <v>493</v>
      </c>
    </row>
    <row r="5" spans="1:12" x14ac:dyDescent="0.25">
      <c r="A5" s="53" t="s">
        <v>130</v>
      </c>
      <c r="B5" s="54" t="s">
        <v>131</v>
      </c>
      <c r="C5" s="55">
        <v>41435</v>
      </c>
      <c r="D5" s="55">
        <v>41470</v>
      </c>
      <c r="E5" s="54" t="s">
        <v>132</v>
      </c>
      <c r="F5" s="54">
        <v>1</v>
      </c>
      <c r="G5" s="54">
        <f t="shared" ref="G5:G8" si="0">D5-C5</f>
        <v>35</v>
      </c>
      <c r="H5" s="56">
        <f>G5*VLOOKUP(E5,Stammdaten!$A$4:$B$8,2,FALSE)+G5*F5*Stammdaten!$G$4</f>
        <v>1403.5</v>
      </c>
      <c r="I5" s="57">
        <f>VLOOKUP(G5,Stammdaten!$D$3:$E$7,2,TRUE)</f>
        <v>0.04</v>
      </c>
      <c r="J5" s="58">
        <f t="shared" ref="J5:J8" si="1">H5-H5*I5</f>
        <v>1347.36</v>
      </c>
      <c r="L5" s="39"/>
    </row>
    <row r="6" spans="1:12" x14ac:dyDescent="0.25">
      <c r="A6" s="46" t="s">
        <v>133</v>
      </c>
      <c r="B6" s="47" t="s">
        <v>134</v>
      </c>
      <c r="C6" s="48">
        <v>41437</v>
      </c>
      <c r="D6" s="48">
        <v>41450</v>
      </c>
      <c r="E6" s="47" t="s">
        <v>135</v>
      </c>
      <c r="F6" s="47">
        <v>0</v>
      </c>
      <c r="G6" s="47">
        <f t="shared" si="0"/>
        <v>13</v>
      </c>
      <c r="H6" s="50">
        <f>G6*VLOOKUP(E6,Stammdaten!$A$4:$B$8,2,FALSE)+G6*F6*Stammdaten!$G$4</f>
        <v>911.3</v>
      </c>
      <c r="I6" s="51">
        <f>VLOOKUP(G6,Stammdaten!$D$3:$E$7,2,TRUE)</f>
        <v>0.01</v>
      </c>
      <c r="J6" s="52">
        <f t="shared" si="1"/>
        <v>902.1869999999999</v>
      </c>
    </row>
    <row r="7" spans="1:12" x14ac:dyDescent="0.25">
      <c r="A7" s="53" t="s">
        <v>136</v>
      </c>
      <c r="B7" s="54" t="s">
        <v>137</v>
      </c>
      <c r="C7" s="55">
        <v>41436</v>
      </c>
      <c r="D7" s="55">
        <v>41459</v>
      </c>
      <c r="E7" s="54" t="s">
        <v>138</v>
      </c>
      <c r="F7" s="54">
        <v>1</v>
      </c>
      <c r="G7" s="54">
        <f t="shared" si="0"/>
        <v>23</v>
      </c>
      <c r="H7" s="56">
        <f>G7*VLOOKUP(E7,Stammdaten!$A$4:$B$8,2,FALSE)+G7*F7*Stammdaten!$G$4</f>
        <v>2251.7000000000003</v>
      </c>
      <c r="I7" s="57">
        <f>VLOOKUP(G7,Stammdaten!$D$3:$E$7,2,TRUE)</f>
        <v>0.02</v>
      </c>
      <c r="J7" s="58">
        <f t="shared" si="1"/>
        <v>2206.6660000000002</v>
      </c>
    </row>
    <row r="8" spans="1:12" x14ac:dyDescent="0.25">
      <c r="A8" s="40" t="s">
        <v>139</v>
      </c>
      <c r="B8" s="41" t="s">
        <v>140</v>
      </c>
      <c r="C8" s="42">
        <v>41438</v>
      </c>
      <c r="D8" s="42">
        <v>41449</v>
      </c>
      <c r="E8" s="41" t="s">
        <v>135</v>
      </c>
      <c r="F8" s="41">
        <v>0</v>
      </c>
      <c r="G8" s="41">
        <f t="shared" si="0"/>
        <v>11</v>
      </c>
      <c r="H8" s="43">
        <f>G8*VLOOKUP(E8,Stammdaten!$A$4:$B$8,2,FALSE)+G8*F8*Stammdaten!$G$4</f>
        <v>771.09999999999991</v>
      </c>
      <c r="I8" s="44">
        <f>VLOOKUP(G8,Stammdaten!$D$3:$E$7,2,TRUE)</f>
        <v>0.01</v>
      </c>
      <c r="J8" s="45">
        <f t="shared" si="1"/>
        <v>763.3889999999999</v>
      </c>
    </row>
  </sheetData>
  <mergeCells count="1">
    <mergeCell ref="A1:J1"/>
  </mergeCells>
  <dataValidations count="1">
    <dataValidation type="whole" allowBlank="1" showInputMessage="1" showErrorMessage="1" prompt="0=Nein_x000a_1=Ja_x000a_" sqref="F4:F8">
      <formula1>0</formula1>
      <formula2>1</formula2>
    </dataValidation>
  </dataValidation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Stammdaten!$A$4:$A$8</xm:f>
          </x14:formula1>
          <xm:sqref>E4:E8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G8"/>
  <sheetViews>
    <sheetView workbookViewId="0">
      <selection activeCell="E29" sqref="E29"/>
    </sheetView>
  </sheetViews>
  <sheetFormatPr baseColWidth="10" defaultRowHeight="15" x14ac:dyDescent="0.25"/>
  <cols>
    <col min="1" max="1" width="15.140625" customWidth="1"/>
    <col min="3" max="3" width="4.7109375" customWidth="1"/>
    <col min="4" max="4" width="19.140625" bestFit="1" customWidth="1"/>
    <col min="5" max="5" width="12.42578125" customWidth="1"/>
    <col min="6" max="6" width="4.85546875" customWidth="1"/>
  </cols>
  <sheetData>
    <row r="1" spans="1:7" ht="15" customHeight="1" x14ac:dyDescent="0.25">
      <c r="A1" s="34" t="s">
        <v>141</v>
      </c>
      <c r="D1" s="35" t="s">
        <v>142</v>
      </c>
      <c r="G1" s="37" t="s">
        <v>148</v>
      </c>
    </row>
    <row r="2" spans="1:7" ht="15" customHeight="1" x14ac:dyDescent="0.25"/>
    <row r="3" spans="1:7" ht="31.5" customHeight="1" x14ac:dyDescent="0.25">
      <c r="A3" s="24" t="s">
        <v>143</v>
      </c>
      <c r="B3" s="25" t="s">
        <v>145</v>
      </c>
      <c r="D3" s="32" t="s">
        <v>147</v>
      </c>
      <c r="E3" s="33" t="s">
        <v>146</v>
      </c>
      <c r="G3" s="38" t="s">
        <v>145</v>
      </c>
    </row>
    <row r="4" spans="1:7" x14ac:dyDescent="0.25">
      <c r="A4" s="20" t="s">
        <v>129</v>
      </c>
      <c r="B4" s="21">
        <v>41.8</v>
      </c>
      <c r="D4" s="28">
        <v>0</v>
      </c>
      <c r="E4" s="29">
        <v>0</v>
      </c>
      <c r="G4" s="36">
        <v>7.5</v>
      </c>
    </row>
    <row r="5" spans="1:7" x14ac:dyDescent="0.25">
      <c r="A5" s="22" t="s">
        <v>132</v>
      </c>
      <c r="B5" s="23">
        <v>32.6</v>
      </c>
      <c r="D5" s="30">
        <v>11</v>
      </c>
      <c r="E5" s="31">
        <v>0.01</v>
      </c>
    </row>
    <row r="6" spans="1:7" x14ac:dyDescent="0.25">
      <c r="A6" s="20" t="s">
        <v>144</v>
      </c>
      <c r="B6" s="21">
        <v>150</v>
      </c>
      <c r="D6" s="28">
        <v>21</v>
      </c>
      <c r="E6" s="29">
        <v>0.02</v>
      </c>
    </row>
    <row r="7" spans="1:7" x14ac:dyDescent="0.25">
      <c r="A7" s="22" t="s">
        <v>138</v>
      </c>
      <c r="B7" s="23">
        <v>90.4</v>
      </c>
      <c r="D7" s="26">
        <v>31</v>
      </c>
      <c r="E7" s="27">
        <v>0.04</v>
      </c>
    </row>
    <row r="8" spans="1:7" x14ac:dyDescent="0.25">
      <c r="A8" s="18" t="s">
        <v>135</v>
      </c>
      <c r="B8" s="19">
        <v>70.099999999999994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M13"/>
  <sheetViews>
    <sheetView zoomScale="110" zoomScaleNormal="110" workbookViewId="0">
      <selection activeCell="X21" sqref="X21"/>
    </sheetView>
  </sheetViews>
  <sheetFormatPr baseColWidth="10" defaultRowHeight="15" x14ac:dyDescent="0.25"/>
  <cols>
    <col min="1" max="1" width="17.85546875" customWidth="1"/>
    <col min="2" max="2" width="5.85546875" customWidth="1"/>
    <col min="3" max="3" width="4.85546875" customWidth="1"/>
    <col min="4" max="5" width="4.28515625" customWidth="1"/>
    <col min="6" max="6" width="5.5703125" customWidth="1"/>
    <col min="7" max="13" width="4.28515625" customWidth="1"/>
  </cols>
  <sheetData>
    <row r="1" spans="1:13" ht="77.25" customHeight="1" thickBot="1" x14ac:dyDescent="0.3">
      <c r="A1" s="63" t="s">
        <v>152</v>
      </c>
      <c r="B1" s="85" t="s">
        <v>153</v>
      </c>
      <c r="C1" s="85" t="s">
        <v>154</v>
      </c>
      <c r="D1" s="85" t="s">
        <v>155</v>
      </c>
      <c r="E1" s="85" t="s">
        <v>156</v>
      </c>
      <c r="F1" s="86" t="s">
        <v>170</v>
      </c>
      <c r="G1" s="85" t="s">
        <v>157</v>
      </c>
      <c r="H1" s="85" t="s">
        <v>158</v>
      </c>
      <c r="I1" s="85" t="s">
        <v>159</v>
      </c>
      <c r="J1" s="85" t="s">
        <v>160</v>
      </c>
      <c r="K1" s="85" t="s">
        <v>161</v>
      </c>
      <c r="L1" s="85" t="s">
        <v>162</v>
      </c>
      <c r="M1" s="85" t="s">
        <v>163</v>
      </c>
    </row>
    <row r="2" spans="1:13" ht="15.75" thickBot="1" x14ac:dyDescent="0.3">
      <c r="A2" s="64" t="s">
        <v>153</v>
      </c>
      <c r="B2" s="87">
        <v>0</v>
      </c>
      <c r="C2" s="88">
        <f>INDEX($A$1:$M$13,COLUMN(),ROW())</f>
        <v>620</v>
      </c>
      <c r="D2" s="88">
        <f t="shared" ref="D2:M12" si="0">INDEX($A$1:$M$13,COLUMN(),ROW())</f>
        <v>180</v>
      </c>
      <c r="E2" s="88">
        <f t="shared" si="0"/>
        <v>570</v>
      </c>
      <c r="F2" s="88">
        <f t="shared" si="0"/>
        <v>535</v>
      </c>
      <c r="G2" s="88">
        <f t="shared" si="0"/>
        <v>290</v>
      </c>
      <c r="H2" s="88">
        <f t="shared" si="0"/>
        <v>290</v>
      </c>
      <c r="I2" s="88">
        <f t="shared" si="0"/>
        <v>435</v>
      </c>
      <c r="J2" s="88">
        <f t="shared" si="0"/>
        <v>400</v>
      </c>
      <c r="K2" s="88">
        <f t="shared" si="0"/>
        <v>590</v>
      </c>
      <c r="L2" s="88">
        <f t="shared" si="0"/>
        <v>165</v>
      </c>
      <c r="M2" s="88">
        <f t="shared" si="0"/>
        <v>675</v>
      </c>
    </row>
    <row r="3" spans="1:13" ht="17.25" thickTop="1" thickBot="1" x14ac:dyDescent="0.3">
      <c r="A3" s="64" t="s">
        <v>154</v>
      </c>
      <c r="B3" s="65">
        <v>620</v>
      </c>
      <c r="C3" s="66">
        <v>0</v>
      </c>
      <c r="D3" s="1">
        <f t="shared" si="0"/>
        <v>555</v>
      </c>
      <c r="E3" s="1">
        <f t="shared" si="0"/>
        <v>75</v>
      </c>
      <c r="F3" s="1">
        <f t="shared" si="0"/>
        <v>190</v>
      </c>
      <c r="G3" s="1">
        <f t="shared" si="0"/>
        <v>490</v>
      </c>
      <c r="H3" s="1">
        <f t="shared" si="0"/>
        <v>340</v>
      </c>
      <c r="I3" s="1">
        <f t="shared" si="0"/>
        <v>315</v>
      </c>
      <c r="J3" s="1">
        <f t="shared" si="0"/>
        <v>605</v>
      </c>
      <c r="K3" s="1">
        <f t="shared" si="0"/>
        <v>25</v>
      </c>
      <c r="L3" s="1">
        <f t="shared" si="0"/>
        <v>530</v>
      </c>
      <c r="M3" s="1">
        <f t="shared" si="0"/>
        <v>580</v>
      </c>
    </row>
    <row r="4" spans="1:13" ht="16.5" thickTop="1" thickBot="1" x14ac:dyDescent="0.3">
      <c r="A4" s="64" t="s">
        <v>155</v>
      </c>
      <c r="B4" s="89">
        <v>180</v>
      </c>
      <c r="C4" s="67">
        <v>555</v>
      </c>
      <c r="D4" s="68">
        <v>0</v>
      </c>
      <c r="E4" s="1">
        <f t="shared" si="0"/>
        <v>665</v>
      </c>
      <c r="F4" s="1">
        <f t="shared" si="0"/>
        <v>500</v>
      </c>
      <c r="G4" s="1">
        <f t="shared" si="0"/>
        <v>485</v>
      </c>
      <c r="H4" s="1">
        <f t="shared" si="0"/>
        <v>371</v>
      </c>
      <c r="I4" s="1">
        <f t="shared" si="0"/>
        <v>400</v>
      </c>
      <c r="J4" s="1">
        <f t="shared" si="0"/>
        <v>580</v>
      </c>
      <c r="K4" s="1">
        <f t="shared" si="0"/>
        <v>575</v>
      </c>
      <c r="L4" s="1">
        <f t="shared" si="0"/>
        <v>120</v>
      </c>
      <c r="M4" s="1">
        <f t="shared" si="0"/>
        <v>460</v>
      </c>
    </row>
    <row r="5" spans="1:13" ht="16.5" thickTop="1" thickBot="1" x14ac:dyDescent="0.3">
      <c r="A5" s="64" t="s">
        <v>156</v>
      </c>
      <c r="B5" s="89">
        <v>570</v>
      </c>
      <c r="C5" s="67">
        <v>75</v>
      </c>
      <c r="D5" s="67">
        <v>665</v>
      </c>
      <c r="E5" s="68">
        <v>0</v>
      </c>
      <c r="F5" s="1">
        <f t="shared" si="0"/>
        <v>265</v>
      </c>
      <c r="G5" s="1">
        <f t="shared" si="0"/>
        <v>425</v>
      </c>
      <c r="H5" s="1">
        <f t="shared" si="0"/>
        <v>290</v>
      </c>
      <c r="I5" s="1">
        <f t="shared" si="0"/>
        <v>245</v>
      </c>
      <c r="J5" s="1">
        <f t="shared" si="0"/>
        <v>520</v>
      </c>
      <c r="K5" s="1">
        <f t="shared" si="0"/>
        <v>45</v>
      </c>
      <c r="L5" s="1">
        <f t="shared" si="0"/>
        <v>635</v>
      </c>
      <c r="M5" s="1">
        <f t="shared" si="0"/>
        <v>545</v>
      </c>
    </row>
    <row r="6" spans="1:13" ht="16.5" thickTop="1" thickBot="1" x14ac:dyDescent="0.3">
      <c r="A6" s="69" t="s">
        <v>169</v>
      </c>
      <c r="B6" s="90">
        <v>535</v>
      </c>
      <c r="C6" s="70">
        <v>190</v>
      </c>
      <c r="D6" s="70">
        <v>500</v>
      </c>
      <c r="E6" s="70">
        <v>265</v>
      </c>
      <c r="F6" s="71">
        <v>0</v>
      </c>
      <c r="G6" s="1">
        <f t="shared" si="0"/>
        <v>510</v>
      </c>
      <c r="H6" s="1">
        <f t="shared" si="0"/>
        <v>350</v>
      </c>
      <c r="I6" s="1">
        <f t="shared" si="0"/>
        <v>190</v>
      </c>
      <c r="J6" s="1">
        <f t="shared" si="0"/>
        <v>592</v>
      </c>
      <c r="K6" s="1">
        <f t="shared" si="0"/>
        <v>190</v>
      </c>
      <c r="L6" s="1">
        <f t="shared" si="0"/>
        <v>380</v>
      </c>
      <c r="M6" s="1">
        <f t="shared" si="0"/>
        <v>415</v>
      </c>
    </row>
    <row r="7" spans="1:13" ht="16.5" thickTop="1" thickBot="1" x14ac:dyDescent="0.3">
      <c r="A7" s="64" t="s">
        <v>157</v>
      </c>
      <c r="B7" s="89">
        <v>290</v>
      </c>
      <c r="C7" s="67">
        <v>490</v>
      </c>
      <c r="D7" s="67">
        <v>485</v>
      </c>
      <c r="E7" s="67">
        <v>425</v>
      </c>
      <c r="F7" s="67">
        <v>510</v>
      </c>
      <c r="G7" s="68">
        <v>0</v>
      </c>
      <c r="H7" s="1">
        <f t="shared" si="0"/>
        <v>180</v>
      </c>
      <c r="I7" s="1">
        <f t="shared" si="0"/>
        <v>365</v>
      </c>
      <c r="J7" s="1">
        <f t="shared" si="0"/>
        <v>110</v>
      </c>
      <c r="K7" s="1">
        <f t="shared" si="0"/>
        <v>465</v>
      </c>
      <c r="L7" s="1">
        <f t="shared" si="0"/>
        <v>370</v>
      </c>
      <c r="M7" s="1">
        <f t="shared" si="0"/>
        <v>752</v>
      </c>
    </row>
    <row r="8" spans="1:13" ht="16.5" thickTop="1" thickBot="1" x14ac:dyDescent="0.3">
      <c r="A8" s="64" t="s">
        <v>158</v>
      </c>
      <c r="B8" s="89">
        <v>290</v>
      </c>
      <c r="C8" s="67">
        <v>340</v>
      </c>
      <c r="D8" s="67">
        <v>371</v>
      </c>
      <c r="E8" s="67">
        <v>290</v>
      </c>
      <c r="F8" s="67">
        <v>350</v>
      </c>
      <c r="G8" s="67">
        <v>180</v>
      </c>
      <c r="H8" s="68">
        <v>0</v>
      </c>
      <c r="I8" s="1">
        <f t="shared" si="0"/>
        <v>170</v>
      </c>
      <c r="J8" s="1">
        <f t="shared" si="0"/>
        <v>290</v>
      </c>
      <c r="K8" s="1">
        <f t="shared" si="0"/>
        <v>325</v>
      </c>
      <c r="L8" s="1">
        <f t="shared" si="0"/>
        <v>270</v>
      </c>
      <c r="M8" s="1">
        <f t="shared" si="0"/>
        <v>630</v>
      </c>
    </row>
    <row r="9" spans="1:13" ht="16.5" thickTop="1" thickBot="1" x14ac:dyDescent="0.3">
      <c r="A9" s="64" t="s">
        <v>159</v>
      </c>
      <c r="B9" s="89">
        <v>435</v>
      </c>
      <c r="C9" s="67">
        <v>315</v>
      </c>
      <c r="D9" s="67">
        <v>400</v>
      </c>
      <c r="E9" s="67">
        <v>245</v>
      </c>
      <c r="F9" s="67">
        <v>190</v>
      </c>
      <c r="G9" s="67">
        <v>365</v>
      </c>
      <c r="H9" s="67">
        <v>170</v>
      </c>
      <c r="I9" s="68">
        <v>0</v>
      </c>
      <c r="J9" s="1">
        <f t="shared" si="0"/>
        <v>460</v>
      </c>
      <c r="K9" s="1">
        <f t="shared" si="0"/>
        <v>250</v>
      </c>
      <c r="L9" s="1">
        <f t="shared" si="0"/>
        <v>280</v>
      </c>
      <c r="M9" s="1">
        <f t="shared" si="0"/>
        <v>500</v>
      </c>
    </row>
    <row r="10" spans="1:13" ht="16.5" thickTop="1" thickBot="1" x14ac:dyDescent="0.3">
      <c r="A10" s="64" t="s">
        <v>160</v>
      </c>
      <c r="B10" s="89">
        <v>400</v>
      </c>
      <c r="C10" s="67">
        <v>605</v>
      </c>
      <c r="D10" s="67">
        <v>580</v>
      </c>
      <c r="E10" s="67">
        <v>520</v>
      </c>
      <c r="F10" s="67">
        <v>592</v>
      </c>
      <c r="G10" s="67">
        <v>110</v>
      </c>
      <c r="H10" s="67">
        <v>290</v>
      </c>
      <c r="I10" s="67">
        <v>460</v>
      </c>
      <c r="J10" s="68">
        <v>0</v>
      </c>
      <c r="K10" s="1">
        <f t="shared" si="0"/>
        <v>550</v>
      </c>
      <c r="L10" s="1">
        <f t="shared" si="0"/>
        <v>505</v>
      </c>
      <c r="M10" s="1">
        <f t="shared" si="0"/>
        <v>890</v>
      </c>
    </row>
    <row r="11" spans="1:13" ht="16.5" thickTop="1" thickBot="1" x14ac:dyDescent="0.3">
      <c r="A11" s="64" t="s">
        <v>161</v>
      </c>
      <c r="B11" s="89">
        <v>590</v>
      </c>
      <c r="C11" s="67">
        <v>25</v>
      </c>
      <c r="D11" s="67">
        <v>575</v>
      </c>
      <c r="E11" s="67">
        <v>45</v>
      </c>
      <c r="F11" s="67">
        <v>190</v>
      </c>
      <c r="G11" s="67">
        <v>465</v>
      </c>
      <c r="H11" s="67">
        <v>325</v>
      </c>
      <c r="I11" s="67">
        <v>250</v>
      </c>
      <c r="J11" s="67">
        <v>550</v>
      </c>
      <c r="K11" s="68">
        <v>0</v>
      </c>
      <c r="L11" s="1">
        <f t="shared" si="0"/>
        <v>570</v>
      </c>
      <c r="M11" s="1">
        <f t="shared" si="0"/>
        <v>595</v>
      </c>
    </row>
    <row r="12" spans="1:13" ht="16.5" thickTop="1" thickBot="1" x14ac:dyDescent="0.3">
      <c r="A12" s="64" t="s">
        <v>162</v>
      </c>
      <c r="B12" s="89">
        <v>165</v>
      </c>
      <c r="C12" s="67">
        <v>530</v>
      </c>
      <c r="D12" s="67">
        <v>120</v>
      </c>
      <c r="E12" s="67">
        <v>635</v>
      </c>
      <c r="F12" s="67">
        <v>380</v>
      </c>
      <c r="G12" s="67">
        <v>370</v>
      </c>
      <c r="H12" s="67">
        <v>270</v>
      </c>
      <c r="I12" s="67">
        <v>280</v>
      </c>
      <c r="J12" s="67">
        <v>505</v>
      </c>
      <c r="K12" s="67">
        <v>570</v>
      </c>
      <c r="L12" s="68">
        <v>0</v>
      </c>
      <c r="M12" s="1">
        <f t="shared" si="0"/>
        <v>425</v>
      </c>
    </row>
    <row r="13" spans="1:13" ht="15.75" thickTop="1" x14ac:dyDescent="0.25">
      <c r="A13" s="64" t="s">
        <v>163</v>
      </c>
      <c r="B13" s="89">
        <v>675</v>
      </c>
      <c r="C13" s="67">
        <v>580</v>
      </c>
      <c r="D13" s="67">
        <v>460</v>
      </c>
      <c r="E13" s="67">
        <v>545</v>
      </c>
      <c r="F13" s="67">
        <v>415</v>
      </c>
      <c r="G13" s="67">
        <v>752</v>
      </c>
      <c r="H13" s="67">
        <v>630</v>
      </c>
      <c r="I13" s="67">
        <v>500</v>
      </c>
      <c r="J13" s="67">
        <v>890</v>
      </c>
      <c r="K13" s="67">
        <v>595</v>
      </c>
      <c r="L13" s="67">
        <v>425</v>
      </c>
      <c r="M13" s="72">
        <v>0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13"/>
  <sheetViews>
    <sheetView workbookViewId="0">
      <selection activeCell="L18" sqref="L18"/>
    </sheetView>
  </sheetViews>
  <sheetFormatPr baseColWidth="10" defaultRowHeight="15" x14ac:dyDescent="0.25"/>
  <cols>
    <col min="1" max="1" width="36.28515625" customWidth="1"/>
    <col min="2" max="3" width="18.28515625" customWidth="1"/>
  </cols>
  <sheetData>
    <row r="1" spans="1:3" ht="15.75" customHeight="1" x14ac:dyDescent="0.25">
      <c r="A1" s="156" t="s">
        <v>171</v>
      </c>
      <c r="B1" s="156"/>
    </row>
    <row r="2" spans="1:3" ht="15.75" x14ac:dyDescent="0.25">
      <c r="A2" s="156" t="str">
        <f>B5&amp;" und "&amp;B6</f>
        <v>Leipzig und Dresden</v>
      </c>
      <c r="B2" s="156"/>
    </row>
    <row r="3" spans="1:3" ht="15.75" x14ac:dyDescent="0.25">
      <c r="A3" s="73"/>
      <c r="B3" s="73"/>
      <c r="C3" s="17"/>
    </row>
    <row r="4" spans="1:3" x14ac:dyDescent="0.25">
      <c r="A4" s="154" t="s">
        <v>172</v>
      </c>
      <c r="B4" s="155"/>
    </row>
    <row r="5" spans="1:3" x14ac:dyDescent="0.25">
      <c r="A5" s="74" t="s">
        <v>164</v>
      </c>
      <c r="B5" s="75" t="s">
        <v>162</v>
      </c>
    </row>
    <row r="6" spans="1:3" x14ac:dyDescent="0.25">
      <c r="A6" s="76" t="s">
        <v>165</v>
      </c>
      <c r="B6" s="77" t="s">
        <v>155</v>
      </c>
    </row>
    <row r="7" spans="1:3" x14ac:dyDescent="0.25">
      <c r="A7" s="78" t="s">
        <v>166</v>
      </c>
      <c r="B7" s="79">
        <f>MATCH(B5,Entfernungstabelle_S.135!$A$2:$A$13,0)</f>
        <v>11</v>
      </c>
    </row>
    <row r="8" spans="1:3" x14ac:dyDescent="0.25">
      <c r="A8" s="80" t="s">
        <v>167</v>
      </c>
      <c r="B8" s="81">
        <f>MATCH(B6,Entfernungstabelle_S.135!$B$1:$M$1,0)</f>
        <v>3</v>
      </c>
    </row>
    <row r="10" spans="1:3" x14ac:dyDescent="0.25">
      <c r="A10" s="83" t="s">
        <v>168</v>
      </c>
      <c r="B10" s="84"/>
    </row>
    <row r="11" spans="1:3" x14ac:dyDescent="0.25">
      <c r="A11" s="82" t="s">
        <v>173</v>
      </c>
      <c r="B11" s="91">
        <f>INDEX(Entfernungstabelle_S.135!B2:M13,B7,B8)</f>
        <v>120</v>
      </c>
    </row>
    <row r="13" spans="1:3" x14ac:dyDescent="0.25">
      <c r="A13" s="92" t="s">
        <v>174</v>
      </c>
      <c r="B13" s="150">
        <f>INDEX(Entfernungstabelle_S.135!A1:M13,MATCH(B5,Entfernungstabelle_S.135!A1:A13,0),MATCH(B6,Entfernungstabelle_S.135!A1:M1,0))</f>
        <v>120</v>
      </c>
    </row>
  </sheetData>
  <mergeCells count="3">
    <mergeCell ref="A4:B4"/>
    <mergeCell ref="A1:B1"/>
    <mergeCell ref="A2:B2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Startort eingeben">
          <x14:formula1>
            <xm:f>Entfernungstabelle_S.135!$A$2:$A$13</xm:f>
          </x14:formula1>
          <xm:sqref>B5</xm:sqref>
        </x14:dataValidation>
        <x14:dataValidation type="list" allowBlank="1" showInputMessage="1" showErrorMessage="1">
          <x14:formula1>
            <xm:f>Entfernungstabelle_S.135!$B$1:$M$1</xm:f>
          </x14:formula1>
          <xm:sqref>B6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X25"/>
  <sheetViews>
    <sheetView zoomScaleNormal="100" workbookViewId="0">
      <selection activeCell="N26" sqref="N26"/>
    </sheetView>
  </sheetViews>
  <sheetFormatPr baseColWidth="10" defaultRowHeight="15" x14ac:dyDescent="0.25"/>
  <cols>
    <col min="1" max="1" width="19.42578125" customWidth="1"/>
    <col min="2" max="14" width="6.7109375" customWidth="1"/>
  </cols>
  <sheetData>
    <row r="1" spans="1:15" ht="72.75" customHeight="1" thickBot="1" x14ac:dyDescent="0.3">
      <c r="A1" s="63" t="s">
        <v>152</v>
      </c>
      <c r="B1" s="85" t="s">
        <v>153</v>
      </c>
      <c r="C1" s="85" t="s">
        <v>154</v>
      </c>
      <c r="D1" s="85" t="s">
        <v>155</v>
      </c>
      <c r="E1" s="85" t="s">
        <v>156</v>
      </c>
      <c r="F1" s="86" t="s">
        <v>170</v>
      </c>
      <c r="G1" s="85" t="s">
        <v>157</v>
      </c>
      <c r="H1" s="85" t="s">
        <v>158</v>
      </c>
      <c r="I1" s="85" t="s">
        <v>159</v>
      </c>
      <c r="J1" s="85" t="s">
        <v>160</v>
      </c>
      <c r="K1" s="85" t="s">
        <v>161</v>
      </c>
      <c r="L1" s="85" t="s">
        <v>162</v>
      </c>
      <c r="M1" s="85" t="s">
        <v>163</v>
      </c>
      <c r="N1" s="107" t="s">
        <v>175</v>
      </c>
    </row>
    <row r="2" spans="1:15" ht="15.75" thickBot="1" x14ac:dyDescent="0.3">
      <c r="A2" s="64" t="s">
        <v>153</v>
      </c>
      <c r="B2" s="87">
        <v>0</v>
      </c>
      <c r="C2" s="105">
        <f>INDEX($A$1:$M$13,COLUMN(),ROW())</f>
        <v>620</v>
      </c>
      <c r="D2" s="105">
        <f t="shared" ref="D2:M12" si="0">INDEX($A$1:$M$13,COLUMN(),ROW())</f>
        <v>180</v>
      </c>
      <c r="E2" s="105">
        <f t="shared" si="0"/>
        <v>570</v>
      </c>
      <c r="F2" s="105">
        <f t="shared" si="0"/>
        <v>535</v>
      </c>
      <c r="G2" s="105">
        <f t="shared" si="0"/>
        <v>290</v>
      </c>
      <c r="H2" s="105">
        <f t="shared" si="0"/>
        <v>290</v>
      </c>
      <c r="I2" s="105">
        <f t="shared" si="0"/>
        <v>435</v>
      </c>
      <c r="J2" s="105">
        <f t="shared" si="0"/>
        <v>400</v>
      </c>
      <c r="K2" s="105">
        <f t="shared" si="0"/>
        <v>590</v>
      </c>
      <c r="L2" s="105">
        <f t="shared" si="0"/>
        <v>165</v>
      </c>
      <c r="M2" s="105">
        <f t="shared" si="0"/>
        <v>675</v>
      </c>
      <c r="N2" s="93">
        <f>COUNTIF(B2:INDEX($A$1:$M$13,ROW(),ROW()),$E$18)</f>
        <v>0</v>
      </c>
      <c r="O2" s="104"/>
    </row>
    <row r="3" spans="1:15" ht="17.25" thickTop="1" thickBot="1" x14ac:dyDescent="0.3">
      <c r="A3" s="64" t="s">
        <v>154</v>
      </c>
      <c r="B3" s="65">
        <v>620</v>
      </c>
      <c r="C3" s="66">
        <v>0</v>
      </c>
      <c r="D3" s="100">
        <f t="shared" si="0"/>
        <v>555</v>
      </c>
      <c r="E3" s="100">
        <f t="shared" si="0"/>
        <v>75</v>
      </c>
      <c r="F3" s="100">
        <f t="shared" si="0"/>
        <v>190</v>
      </c>
      <c r="G3" s="100">
        <f t="shared" si="0"/>
        <v>490</v>
      </c>
      <c r="H3" s="100">
        <f t="shared" si="0"/>
        <v>340</v>
      </c>
      <c r="I3" s="100">
        <f t="shared" si="0"/>
        <v>315</v>
      </c>
      <c r="J3" s="100">
        <f t="shared" si="0"/>
        <v>605</v>
      </c>
      <c r="K3" s="100">
        <f t="shared" si="0"/>
        <v>25</v>
      </c>
      <c r="L3" s="100">
        <f t="shared" si="0"/>
        <v>530</v>
      </c>
      <c r="M3" s="100">
        <f t="shared" si="0"/>
        <v>580</v>
      </c>
      <c r="N3" s="93">
        <f>COUNTIF(B3:INDEX($A$1:$M$13,ROW(),ROW()),$E$18)</f>
        <v>0</v>
      </c>
    </row>
    <row r="4" spans="1:15" ht="16.5" thickTop="1" thickBot="1" x14ac:dyDescent="0.3">
      <c r="A4" s="64" t="s">
        <v>155</v>
      </c>
      <c r="B4" s="89">
        <v>180</v>
      </c>
      <c r="C4" s="67">
        <v>555</v>
      </c>
      <c r="D4" s="68">
        <v>0</v>
      </c>
      <c r="E4" s="100">
        <f t="shared" si="0"/>
        <v>665</v>
      </c>
      <c r="F4" s="100">
        <f t="shared" si="0"/>
        <v>500</v>
      </c>
      <c r="G4" s="100">
        <f t="shared" si="0"/>
        <v>485</v>
      </c>
      <c r="H4" s="100">
        <f t="shared" si="0"/>
        <v>371</v>
      </c>
      <c r="I4" s="100">
        <f t="shared" si="0"/>
        <v>400</v>
      </c>
      <c r="J4" s="100">
        <f t="shared" si="0"/>
        <v>580</v>
      </c>
      <c r="K4" s="100">
        <f t="shared" si="0"/>
        <v>575</v>
      </c>
      <c r="L4" s="100">
        <f t="shared" si="0"/>
        <v>120</v>
      </c>
      <c r="M4" s="100">
        <f t="shared" si="0"/>
        <v>460</v>
      </c>
      <c r="N4" s="93">
        <f>COUNTIF(B4:INDEX($A$1:$M$13,ROW(),ROW()),$E$18)</f>
        <v>0</v>
      </c>
    </row>
    <row r="5" spans="1:15" ht="16.5" thickTop="1" thickBot="1" x14ac:dyDescent="0.3">
      <c r="A5" s="64" t="s">
        <v>156</v>
      </c>
      <c r="B5" s="89">
        <v>570</v>
      </c>
      <c r="C5" s="67">
        <v>75</v>
      </c>
      <c r="D5" s="67">
        <v>665</v>
      </c>
      <c r="E5" s="68">
        <v>0</v>
      </c>
      <c r="F5" s="100">
        <f t="shared" si="0"/>
        <v>265</v>
      </c>
      <c r="G5" s="100">
        <f t="shared" si="0"/>
        <v>425</v>
      </c>
      <c r="H5" s="100">
        <f t="shared" si="0"/>
        <v>290</v>
      </c>
      <c r="I5" s="100">
        <f t="shared" si="0"/>
        <v>245</v>
      </c>
      <c r="J5" s="100">
        <f t="shared" si="0"/>
        <v>520</v>
      </c>
      <c r="K5" s="100">
        <f t="shared" si="0"/>
        <v>45</v>
      </c>
      <c r="L5" s="100">
        <f t="shared" si="0"/>
        <v>635</v>
      </c>
      <c r="M5" s="100">
        <f t="shared" si="0"/>
        <v>545</v>
      </c>
      <c r="N5" s="93">
        <f>COUNTIF(B5:INDEX($A$1:$M$13,ROW(),ROW()),$E$18)</f>
        <v>0</v>
      </c>
    </row>
    <row r="6" spans="1:15" ht="16.5" thickTop="1" thickBot="1" x14ac:dyDescent="0.3">
      <c r="A6" s="69" t="s">
        <v>169</v>
      </c>
      <c r="B6" s="89">
        <v>535</v>
      </c>
      <c r="C6" s="67">
        <v>190</v>
      </c>
      <c r="D6" s="67">
        <v>500</v>
      </c>
      <c r="E6" s="67">
        <v>265</v>
      </c>
      <c r="F6" s="68">
        <v>0</v>
      </c>
      <c r="G6" s="100">
        <f t="shared" si="0"/>
        <v>510</v>
      </c>
      <c r="H6" s="100">
        <f t="shared" si="0"/>
        <v>350</v>
      </c>
      <c r="I6" s="100">
        <f t="shared" si="0"/>
        <v>190</v>
      </c>
      <c r="J6" s="100">
        <f t="shared" si="0"/>
        <v>592</v>
      </c>
      <c r="K6" s="100">
        <f t="shared" si="0"/>
        <v>190</v>
      </c>
      <c r="L6" s="100">
        <f t="shared" si="0"/>
        <v>380</v>
      </c>
      <c r="M6" s="100">
        <f t="shared" si="0"/>
        <v>415</v>
      </c>
      <c r="N6" s="93">
        <f>COUNTIF(B6:INDEX($A$1:$M$13,ROW(),ROW()),$E$18)</f>
        <v>0</v>
      </c>
    </row>
    <row r="7" spans="1:15" ht="16.5" thickTop="1" thickBot="1" x14ac:dyDescent="0.3">
      <c r="A7" s="64" t="s">
        <v>157</v>
      </c>
      <c r="B7" s="89">
        <v>290</v>
      </c>
      <c r="C7" s="67">
        <v>490</v>
      </c>
      <c r="D7" s="67">
        <v>485</v>
      </c>
      <c r="E7" s="67">
        <v>425</v>
      </c>
      <c r="F7" s="67">
        <v>510</v>
      </c>
      <c r="G7" s="68">
        <v>0</v>
      </c>
      <c r="H7" s="100">
        <f t="shared" si="0"/>
        <v>180</v>
      </c>
      <c r="I7" s="100">
        <f t="shared" si="0"/>
        <v>365</v>
      </c>
      <c r="J7" s="100">
        <f t="shared" si="0"/>
        <v>110</v>
      </c>
      <c r="K7" s="100">
        <f t="shared" si="0"/>
        <v>465</v>
      </c>
      <c r="L7" s="100">
        <f t="shared" si="0"/>
        <v>370</v>
      </c>
      <c r="M7" s="100">
        <f t="shared" si="0"/>
        <v>752</v>
      </c>
      <c r="N7" s="93">
        <f>COUNTIF(B7:INDEX($A$1:$M$13,ROW(),ROW()),$E$18)</f>
        <v>0</v>
      </c>
    </row>
    <row r="8" spans="1:15" ht="16.5" thickTop="1" thickBot="1" x14ac:dyDescent="0.3">
      <c r="A8" s="64" t="s">
        <v>158</v>
      </c>
      <c r="B8" s="89">
        <v>290</v>
      </c>
      <c r="C8" s="67">
        <v>340</v>
      </c>
      <c r="D8" s="67">
        <v>371</v>
      </c>
      <c r="E8" s="67">
        <v>290</v>
      </c>
      <c r="F8" s="67">
        <v>350</v>
      </c>
      <c r="G8" s="67">
        <v>180</v>
      </c>
      <c r="H8" s="68">
        <v>0</v>
      </c>
      <c r="I8" s="100">
        <f t="shared" si="0"/>
        <v>170</v>
      </c>
      <c r="J8" s="100">
        <f t="shared" si="0"/>
        <v>290</v>
      </c>
      <c r="K8" s="100">
        <f t="shared" si="0"/>
        <v>325</v>
      </c>
      <c r="L8" s="100">
        <f t="shared" si="0"/>
        <v>270</v>
      </c>
      <c r="M8" s="100">
        <f t="shared" si="0"/>
        <v>630</v>
      </c>
      <c r="N8" s="93">
        <f>COUNTIF(B8:INDEX($A$1:$M$13,ROW(),ROW()),$E$18)</f>
        <v>0</v>
      </c>
    </row>
    <row r="9" spans="1:15" ht="16.5" thickTop="1" thickBot="1" x14ac:dyDescent="0.3">
      <c r="A9" s="64" t="s">
        <v>159</v>
      </c>
      <c r="B9" s="89">
        <v>435</v>
      </c>
      <c r="C9" s="67">
        <v>315</v>
      </c>
      <c r="D9" s="67">
        <v>400</v>
      </c>
      <c r="E9" s="67">
        <v>245</v>
      </c>
      <c r="F9" s="67">
        <v>190</v>
      </c>
      <c r="G9" s="67">
        <v>365</v>
      </c>
      <c r="H9" s="67">
        <v>170</v>
      </c>
      <c r="I9" s="68">
        <v>0</v>
      </c>
      <c r="J9" s="100">
        <f t="shared" si="0"/>
        <v>460</v>
      </c>
      <c r="K9" s="100">
        <f t="shared" si="0"/>
        <v>250</v>
      </c>
      <c r="L9" s="100">
        <f t="shared" si="0"/>
        <v>280</v>
      </c>
      <c r="M9" s="100">
        <f t="shared" si="0"/>
        <v>500</v>
      </c>
      <c r="N9" s="93">
        <f>COUNTIF(B9:INDEX($A$1:$M$13,ROW(),ROW()),$E$18)</f>
        <v>0</v>
      </c>
    </row>
    <row r="10" spans="1:15" ht="16.5" thickTop="1" thickBot="1" x14ac:dyDescent="0.3">
      <c r="A10" s="64" t="s">
        <v>160</v>
      </c>
      <c r="B10" s="89">
        <v>400</v>
      </c>
      <c r="C10" s="67">
        <v>605</v>
      </c>
      <c r="D10" s="67">
        <v>580</v>
      </c>
      <c r="E10" s="67">
        <v>520</v>
      </c>
      <c r="F10" s="67">
        <v>592</v>
      </c>
      <c r="G10" s="67">
        <v>110</v>
      </c>
      <c r="H10" s="67">
        <v>290</v>
      </c>
      <c r="I10" s="67">
        <v>460</v>
      </c>
      <c r="J10" s="68">
        <v>0</v>
      </c>
      <c r="K10" s="100">
        <f t="shared" si="0"/>
        <v>550</v>
      </c>
      <c r="L10" s="100">
        <f t="shared" si="0"/>
        <v>505</v>
      </c>
      <c r="M10" s="100">
        <v>890</v>
      </c>
      <c r="N10" s="93">
        <f>COUNTIF(B10:INDEX($A$1:$M$13,ROW(),ROW()),$E$18)</f>
        <v>0</v>
      </c>
    </row>
    <row r="11" spans="1:15" ht="16.5" thickTop="1" thickBot="1" x14ac:dyDescent="0.3">
      <c r="A11" s="64" t="s">
        <v>161</v>
      </c>
      <c r="B11" s="89">
        <v>590</v>
      </c>
      <c r="C11" s="67">
        <v>25</v>
      </c>
      <c r="D11" s="67">
        <v>575</v>
      </c>
      <c r="E11" s="67">
        <v>45</v>
      </c>
      <c r="F11" s="67">
        <v>190</v>
      </c>
      <c r="G11" s="67">
        <v>465</v>
      </c>
      <c r="H11" s="67">
        <v>325</v>
      </c>
      <c r="I11" s="67">
        <v>250</v>
      </c>
      <c r="J11" s="67">
        <v>550</v>
      </c>
      <c r="K11" s="68">
        <v>0</v>
      </c>
      <c r="L11" s="100">
        <f t="shared" si="0"/>
        <v>570</v>
      </c>
      <c r="M11" s="100">
        <f t="shared" si="0"/>
        <v>595</v>
      </c>
      <c r="N11" s="93">
        <f>COUNTIF(B11:INDEX($A$1:$M$13,ROW(),ROW()),$E$18)</f>
        <v>0</v>
      </c>
    </row>
    <row r="12" spans="1:15" ht="16.5" thickTop="1" thickBot="1" x14ac:dyDescent="0.3">
      <c r="A12" s="64" t="s">
        <v>162</v>
      </c>
      <c r="B12" s="89">
        <v>165</v>
      </c>
      <c r="C12" s="67">
        <v>530</v>
      </c>
      <c r="D12" s="67">
        <v>120</v>
      </c>
      <c r="E12" s="67">
        <v>635</v>
      </c>
      <c r="F12" s="67">
        <v>380</v>
      </c>
      <c r="G12" s="67">
        <v>370</v>
      </c>
      <c r="H12" s="67">
        <v>270</v>
      </c>
      <c r="I12" s="67">
        <v>280</v>
      </c>
      <c r="J12" s="67">
        <v>505</v>
      </c>
      <c r="K12" s="67">
        <v>570</v>
      </c>
      <c r="L12" s="68">
        <v>0</v>
      </c>
      <c r="M12" s="100">
        <f t="shared" si="0"/>
        <v>425</v>
      </c>
      <c r="N12" s="93">
        <f>COUNTIF(B12:INDEX($A$1:$M$13,ROW(),ROW()),$E$18)</f>
        <v>0</v>
      </c>
    </row>
    <row r="13" spans="1:15" ht="16.5" thickTop="1" thickBot="1" x14ac:dyDescent="0.3">
      <c r="A13" s="64" t="s">
        <v>163</v>
      </c>
      <c r="B13" s="89">
        <v>675</v>
      </c>
      <c r="C13" s="67">
        <v>580</v>
      </c>
      <c r="D13" s="67">
        <v>460</v>
      </c>
      <c r="E13" s="67">
        <v>545</v>
      </c>
      <c r="F13" s="67">
        <v>415</v>
      </c>
      <c r="G13" s="67">
        <v>752</v>
      </c>
      <c r="H13" s="67">
        <v>630</v>
      </c>
      <c r="I13" s="67">
        <v>500</v>
      </c>
      <c r="J13" s="67">
        <v>890</v>
      </c>
      <c r="K13" s="67">
        <v>595</v>
      </c>
      <c r="L13" s="67">
        <v>425</v>
      </c>
      <c r="M13" s="72">
        <v>0</v>
      </c>
      <c r="N13" s="93">
        <f>COUNTIF(B13:INDEX($A$1:$M$13,ROW(),ROW()),$E$18)</f>
        <v>1</v>
      </c>
    </row>
    <row r="14" spans="1:15" ht="15.75" thickBot="1" x14ac:dyDescent="0.3">
      <c r="A14" s="94" t="s">
        <v>176</v>
      </c>
      <c r="B14" s="95">
        <f>COUNTIF(INDEX($A$1:$M$13,COLUMN(),COLUMN()):B13,$E$18)</f>
        <v>0</v>
      </c>
      <c r="C14" s="95">
        <f>COUNTIF(INDEX($A$1:$M$13,COLUMN(),COLUMN()):C13,$E$18)</f>
        <v>0</v>
      </c>
      <c r="D14" s="95">
        <f>COUNTIF(INDEX($A$1:$M$13,COLUMN(),COLUMN()):D13,$E$18)</f>
        <v>0</v>
      </c>
      <c r="E14" s="95">
        <f>COUNTIF(INDEX($A$1:$M$13,COLUMN(),COLUMN()):E13,$E$18)</f>
        <v>0</v>
      </c>
      <c r="F14" s="95">
        <f>COUNTIF(INDEX($A$1:$M$13,COLUMN(),COLUMN()):F13,$E$18)</f>
        <v>0</v>
      </c>
      <c r="G14" s="95">
        <f>COUNTIF(INDEX($A$1:$M$13,COLUMN(),COLUMN()):G13,$E$18)</f>
        <v>0</v>
      </c>
      <c r="H14" s="95">
        <f>COUNTIF(INDEX($A$1:$M$13,COLUMN(),COLUMN()):H13,$E$18)</f>
        <v>0</v>
      </c>
      <c r="I14" s="95">
        <f>COUNTIF(INDEX($A$1:$M$13,COLUMN(),COLUMN()):I13,$E$18)</f>
        <v>0</v>
      </c>
      <c r="J14" s="95">
        <f>COUNTIF(INDEX($A$1:$M$13,COLUMN(),COLUMN()):J13,$E$18)</f>
        <v>1</v>
      </c>
      <c r="K14" s="95">
        <f>COUNTIF(INDEX($A$1:$M$13,COLUMN(),COLUMN()):K13,$E$18)</f>
        <v>0</v>
      </c>
      <c r="L14" s="95">
        <f>COUNTIF(INDEX($A$1:$M$13,COLUMN(),COLUMN()):L13,$E$18)</f>
        <v>0</v>
      </c>
      <c r="M14" s="95">
        <f>COUNTIF(INDEX($A$1:$M$13,COLUMN(),COLUMN()):M13,$E$18)</f>
        <v>0</v>
      </c>
      <c r="N14" s="96"/>
    </row>
    <row r="15" spans="1:15" x14ac:dyDescent="0.25"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</row>
    <row r="17" spans="1:24" ht="15.75" x14ac:dyDescent="0.25">
      <c r="A17" s="157" t="s">
        <v>177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</row>
    <row r="18" spans="1:24" x14ac:dyDescent="0.25">
      <c r="A18" s="97" t="s">
        <v>178</v>
      </c>
      <c r="B18" s="98"/>
      <c r="C18" s="98"/>
      <c r="D18" s="99"/>
      <c r="E18" s="98">
        <f>MAX($B$2:$M$13)</f>
        <v>890</v>
      </c>
      <c r="F18" s="98"/>
      <c r="G18" s="100"/>
      <c r="H18" s="100"/>
      <c r="I18" s="100"/>
      <c r="J18" s="100"/>
      <c r="K18" s="100"/>
      <c r="L18" s="100"/>
      <c r="M18" s="100"/>
      <c r="N18" s="17"/>
    </row>
    <row r="19" spans="1:24" x14ac:dyDescent="0.25">
      <c r="A19" s="97" t="s">
        <v>179</v>
      </c>
      <c r="B19" s="99"/>
      <c r="C19" s="101" t="str">
        <f>INDEX(A2:A13,MATCH(1,N2:N13,0),1)</f>
        <v>München</v>
      </c>
      <c r="D19" s="99"/>
      <c r="E19" s="158"/>
      <c r="F19" s="158"/>
      <c r="N19" s="17"/>
    </row>
    <row r="20" spans="1:24" x14ac:dyDescent="0.25">
      <c r="A20" s="97" t="s">
        <v>180</v>
      </c>
      <c r="B20" s="99"/>
      <c r="C20" s="98" t="str">
        <f>INDEX(B1:M1,1,MATCH(1,B14:M14,0))</f>
        <v>Kiel</v>
      </c>
      <c r="D20" s="99"/>
      <c r="E20" s="158"/>
      <c r="F20" s="158"/>
      <c r="N20" s="17"/>
      <c r="R20" s="159"/>
      <c r="S20" s="159"/>
      <c r="T20" s="159"/>
      <c r="U20" s="159"/>
      <c r="V20" s="159"/>
      <c r="W20" s="159"/>
      <c r="X20" s="102"/>
    </row>
    <row r="21" spans="1:24" x14ac:dyDescent="0.25">
      <c r="A21" s="97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7"/>
      <c r="R21" s="159"/>
      <c r="S21" s="159"/>
      <c r="T21" s="159"/>
      <c r="U21" s="159"/>
      <c r="V21" s="159"/>
      <c r="W21" s="159"/>
      <c r="X21" s="100"/>
    </row>
    <row r="22" spans="1:24" ht="15.75" x14ac:dyDescent="0.25">
      <c r="A22" s="160" t="s">
        <v>184</v>
      </c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</row>
    <row r="23" spans="1:24" x14ac:dyDescent="0.25">
      <c r="A23" s="108" t="s">
        <v>181</v>
      </c>
      <c r="B23" s="103" t="str">
        <f>IF(AND(B6&gt;150,B6&lt;300),COLUMN(),"Nein")</f>
        <v>Nein</v>
      </c>
      <c r="C23" s="103">
        <f t="shared" ref="C23:M23" si="1">IF(AND(C6&gt;150,C6&lt;300),COLUMN(),"Nein")</f>
        <v>3</v>
      </c>
      <c r="D23" s="103" t="str">
        <f t="shared" si="1"/>
        <v>Nein</v>
      </c>
      <c r="E23" s="103">
        <f t="shared" si="1"/>
        <v>5</v>
      </c>
      <c r="F23" s="103" t="str">
        <f t="shared" si="1"/>
        <v>Nein</v>
      </c>
      <c r="G23" s="103" t="str">
        <f t="shared" si="1"/>
        <v>Nein</v>
      </c>
      <c r="H23" s="103" t="str">
        <f t="shared" si="1"/>
        <v>Nein</v>
      </c>
      <c r="I23" s="103">
        <f t="shared" si="1"/>
        <v>9</v>
      </c>
      <c r="J23" s="103" t="str">
        <f t="shared" si="1"/>
        <v>Nein</v>
      </c>
      <c r="K23" s="103">
        <f t="shared" si="1"/>
        <v>11</v>
      </c>
      <c r="L23" s="103" t="str">
        <f t="shared" si="1"/>
        <v>Nein</v>
      </c>
      <c r="M23" s="103" t="str">
        <f t="shared" si="1"/>
        <v>Nein</v>
      </c>
      <c r="N23" s="103"/>
    </row>
    <row r="24" spans="1:24" x14ac:dyDescent="0.25">
      <c r="A24" s="108" t="s">
        <v>182</v>
      </c>
      <c r="B24" s="104">
        <f>IFERROR(SMALL($B$23:$N$23,COLUMN()-1), "")</f>
        <v>3</v>
      </c>
      <c r="C24" s="104">
        <f t="shared" ref="C24:M24" si="2">IFERROR(SMALL($B$23:$N$23,COLUMN()-1), "")</f>
        <v>5</v>
      </c>
      <c r="D24" s="104">
        <f t="shared" si="2"/>
        <v>9</v>
      </c>
      <c r="E24" s="104">
        <f t="shared" si="2"/>
        <v>11</v>
      </c>
      <c r="F24" s="104" t="str">
        <f t="shared" si="2"/>
        <v/>
      </c>
      <c r="G24" s="104" t="str">
        <f t="shared" si="2"/>
        <v/>
      </c>
      <c r="H24" s="104" t="str">
        <f t="shared" si="2"/>
        <v/>
      </c>
      <c r="I24" s="104" t="str">
        <f t="shared" si="2"/>
        <v/>
      </c>
      <c r="J24" s="104" t="str">
        <f t="shared" si="2"/>
        <v/>
      </c>
      <c r="K24" s="104" t="str">
        <f t="shared" si="2"/>
        <v/>
      </c>
      <c r="L24" s="104" t="str">
        <f t="shared" si="2"/>
        <v/>
      </c>
      <c r="M24" s="104" t="str">
        <f t="shared" si="2"/>
        <v/>
      </c>
      <c r="N24" s="17"/>
    </row>
    <row r="25" spans="1:24" ht="30" x14ac:dyDescent="0.25">
      <c r="A25" s="106" t="s">
        <v>183</v>
      </c>
      <c r="B25" s="109" t="str">
        <f>INDEX($A$1:$M$1,,B24)</f>
        <v>Bonn</v>
      </c>
      <c r="C25" s="110" t="str">
        <f>INDEX($A$1:$M$1,,C24)</f>
        <v>Düsseldorf</v>
      </c>
      <c r="D25" s="109" t="str">
        <f t="shared" ref="D25:E25" si="3">INDEX($A$1:$M$1,,D24)</f>
        <v>Kassel</v>
      </c>
      <c r="E25" s="109" t="str">
        <f t="shared" si="3"/>
        <v>Köln</v>
      </c>
      <c r="F25" s="98"/>
    </row>
  </sheetData>
  <mergeCells count="5">
    <mergeCell ref="A17:N17"/>
    <mergeCell ref="E19:F19"/>
    <mergeCell ref="R20:W21"/>
    <mergeCell ref="E20:F20"/>
    <mergeCell ref="A22:N22"/>
  </mergeCells>
  <conditionalFormatting sqref="N2:N13">
    <cfRule type="cellIs" dxfId="1" priority="1" operator="equal">
      <formula>1</formula>
    </cfRule>
  </conditionalFormatting>
  <conditionalFormatting sqref="B14:M15">
    <cfRule type="cellIs" dxfId="0" priority="2" operator="equal">
      <formula>1</formula>
    </cfRule>
  </conditionalFormatting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P17"/>
  <sheetViews>
    <sheetView tabSelected="1" workbookViewId="0">
      <selection activeCell="V18" sqref="V18"/>
    </sheetView>
  </sheetViews>
  <sheetFormatPr baseColWidth="10" defaultRowHeight="15" x14ac:dyDescent="0.25"/>
  <cols>
    <col min="1" max="1" width="11.85546875" customWidth="1"/>
    <col min="2" max="13" width="6.42578125" customWidth="1"/>
    <col min="14" max="14" width="3.85546875" customWidth="1"/>
    <col min="16" max="16" width="14.140625" bestFit="1" customWidth="1"/>
  </cols>
  <sheetData>
    <row r="1" spans="1:16" ht="15.75" x14ac:dyDescent="0.25">
      <c r="A1" s="169" t="s">
        <v>185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</row>
    <row r="2" spans="1:16" ht="15.75" x14ac:dyDescent="0.25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</row>
    <row r="3" spans="1:16" x14ac:dyDescent="0.25">
      <c r="B3" s="170" t="s">
        <v>186</v>
      </c>
      <c r="C3" s="170"/>
      <c r="D3" s="170"/>
      <c r="E3" s="171" t="s">
        <v>187</v>
      </c>
      <c r="F3" s="172"/>
      <c r="G3" s="173"/>
      <c r="H3" s="170" t="s">
        <v>188</v>
      </c>
      <c r="I3" s="170"/>
      <c r="J3" s="170"/>
      <c r="K3" s="170" t="s">
        <v>189</v>
      </c>
      <c r="L3" s="170"/>
      <c r="M3" s="170"/>
    </row>
    <row r="4" spans="1:16" x14ac:dyDescent="0.25">
      <c r="A4" s="112" t="s">
        <v>190</v>
      </c>
      <c r="B4" s="167" t="s">
        <v>153</v>
      </c>
      <c r="C4" s="168"/>
      <c r="D4" s="168"/>
      <c r="E4" s="168" t="s">
        <v>161</v>
      </c>
      <c r="F4" s="168"/>
      <c r="G4" s="168"/>
      <c r="H4" s="168" t="s">
        <v>155</v>
      </c>
      <c r="I4" s="168"/>
      <c r="J4" s="168"/>
      <c r="K4" s="168" t="s">
        <v>163</v>
      </c>
      <c r="L4" s="168"/>
      <c r="M4" s="168"/>
    </row>
    <row r="5" spans="1:16" ht="82.5" x14ac:dyDescent="0.25">
      <c r="A5" s="113" t="s">
        <v>191</v>
      </c>
      <c r="B5" s="114" t="s">
        <v>192</v>
      </c>
      <c r="C5" s="114" t="s">
        <v>193</v>
      </c>
      <c r="D5" s="115" t="s">
        <v>194</v>
      </c>
      <c r="E5" s="116" t="s">
        <v>192</v>
      </c>
      <c r="F5" s="114" t="s">
        <v>193</v>
      </c>
      <c r="G5" s="115" t="s">
        <v>194</v>
      </c>
      <c r="H5" s="116" t="s">
        <v>192</v>
      </c>
      <c r="I5" s="114" t="s">
        <v>193</v>
      </c>
      <c r="J5" s="115" t="s">
        <v>194</v>
      </c>
      <c r="K5" s="116" t="s">
        <v>192</v>
      </c>
      <c r="L5" s="114" t="s">
        <v>193</v>
      </c>
      <c r="M5" s="117" t="s">
        <v>194</v>
      </c>
    </row>
    <row r="6" spans="1:16" x14ac:dyDescent="0.25">
      <c r="A6" s="112" t="s">
        <v>153</v>
      </c>
      <c r="B6" s="118">
        <v>0</v>
      </c>
      <c r="C6" s="119">
        <v>0</v>
      </c>
      <c r="D6" s="120">
        <v>0</v>
      </c>
      <c r="E6" s="89">
        <v>590</v>
      </c>
      <c r="F6" s="67">
        <v>640</v>
      </c>
      <c r="G6" s="121">
        <v>533</v>
      </c>
      <c r="H6" s="89">
        <v>180</v>
      </c>
      <c r="I6" s="67">
        <v>220</v>
      </c>
      <c r="J6" s="121">
        <v>162</v>
      </c>
      <c r="K6" s="89">
        <v>675</v>
      </c>
      <c r="L6" s="67">
        <v>650</v>
      </c>
      <c r="M6" s="121">
        <v>629</v>
      </c>
    </row>
    <row r="7" spans="1:16" x14ac:dyDescent="0.25">
      <c r="A7" s="112" t="s">
        <v>161</v>
      </c>
      <c r="B7" s="122">
        <v>590</v>
      </c>
      <c r="C7" s="67">
        <v>680</v>
      </c>
      <c r="D7" s="121">
        <v>533</v>
      </c>
      <c r="E7" s="123">
        <v>0</v>
      </c>
      <c r="F7" s="119">
        <v>0</v>
      </c>
      <c r="G7" s="120">
        <v>0</v>
      </c>
      <c r="H7" s="89">
        <v>575</v>
      </c>
      <c r="I7" s="67">
        <v>600</v>
      </c>
      <c r="J7" s="121">
        <v>520</v>
      </c>
      <c r="K7" s="89">
        <v>595</v>
      </c>
      <c r="L7" s="67">
        <v>600</v>
      </c>
      <c r="M7" s="121">
        <v>535</v>
      </c>
    </row>
    <row r="8" spans="1:16" x14ac:dyDescent="0.25">
      <c r="A8" s="112" t="s">
        <v>155</v>
      </c>
      <c r="B8" s="122">
        <v>180</v>
      </c>
      <c r="C8" s="67">
        <v>220</v>
      </c>
      <c r="D8" s="121">
        <v>169</v>
      </c>
      <c r="E8" s="89">
        <v>575</v>
      </c>
      <c r="F8" s="67">
        <v>600</v>
      </c>
      <c r="G8" s="121">
        <v>520</v>
      </c>
      <c r="H8" s="123">
        <v>0</v>
      </c>
      <c r="I8" s="119">
        <v>0</v>
      </c>
      <c r="J8" s="120">
        <v>0</v>
      </c>
      <c r="K8" s="89">
        <v>460</v>
      </c>
      <c r="L8" s="67">
        <v>490</v>
      </c>
      <c r="M8" s="121">
        <v>393</v>
      </c>
    </row>
    <row r="9" spans="1:16" ht="15.75" thickBot="1" x14ac:dyDescent="0.3">
      <c r="A9" s="112" t="s">
        <v>163</v>
      </c>
      <c r="B9" s="124">
        <v>675</v>
      </c>
      <c r="C9" s="125">
        <v>650</v>
      </c>
      <c r="D9" s="126">
        <v>629</v>
      </c>
      <c r="E9" s="127">
        <v>595</v>
      </c>
      <c r="F9" s="125">
        <v>600</v>
      </c>
      <c r="G9" s="126">
        <v>520</v>
      </c>
      <c r="H9" s="127">
        <v>460</v>
      </c>
      <c r="I9" s="125">
        <v>490</v>
      </c>
      <c r="J9" s="126">
        <v>393</v>
      </c>
      <c r="K9" s="128">
        <v>0</v>
      </c>
      <c r="L9" s="129">
        <v>0</v>
      </c>
      <c r="M9" s="130">
        <v>0</v>
      </c>
    </row>
    <row r="12" spans="1:16" x14ac:dyDescent="0.25">
      <c r="A12" s="131" t="s">
        <v>195</v>
      </c>
      <c r="B12" s="132" t="s">
        <v>155</v>
      </c>
      <c r="C12" s="132"/>
      <c r="D12" s="132"/>
      <c r="E12" s="132"/>
      <c r="F12" s="132"/>
      <c r="G12" s="133"/>
      <c r="H12" s="132"/>
      <c r="I12" s="132"/>
      <c r="J12" s="132"/>
      <c r="K12" s="132"/>
      <c r="L12" s="132"/>
      <c r="M12" s="134"/>
      <c r="O12" s="166" t="s">
        <v>191</v>
      </c>
      <c r="P12" s="166"/>
    </row>
    <row r="13" spans="1:16" x14ac:dyDescent="0.25">
      <c r="A13" s="135" t="s">
        <v>198</v>
      </c>
      <c r="B13" s="136" t="s">
        <v>163</v>
      </c>
      <c r="C13" s="136"/>
      <c r="D13" s="136"/>
      <c r="E13" s="136"/>
      <c r="F13" s="136"/>
      <c r="G13" s="104"/>
      <c r="H13" s="136"/>
      <c r="I13" s="136"/>
      <c r="J13" s="136"/>
      <c r="K13" s="136"/>
      <c r="L13" s="136"/>
      <c r="M13" s="137"/>
      <c r="O13" s="112" t="s">
        <v>196</v>
      </c>
      <c r="P13" s="112" t="s">
        <v>197</v>
      </c>
    </row>
    <row r="14" spans="1:16" x14ac:dyDescent="0.25">
      <c r="A14" s="139" t="s">
        <v>200</v>
      </c>
      <c r="B14" s="140"/>
      <c r="C14" s="140"/>
      <c r="D14" s="140"/>
      <c r="E14" s="140"/>
      <c r="F14" s="140"/>
      <c r="G14" s="141">
        <v>3</v>
      </c>
      <c r="H14" s="142"/>
      <c r="I14" s="142"/>
      <c r="J14" s="142"/>
      <c r="K14" s="142"/>
      <c r="L14" s="142"/>
      <c r="M14" s="143"/>
      <c r="O14" s="138">
        <v>1</v>
      </c>
      <c r="P14" s="67" t="s">
        <v>199</v>
      </c>
    </row>
    <row r="15" spans="1:16" x14ac:dyDescent="0.25">
      <c r="A15" s="145" t="s">
        <v>166</v>
      </c>
      <c r="B15" s="136"/>
      <c r="C15" s="136"/>
      <c r="D15" s="136"/>
      <c r="E15" s="136"/>
      <c r="F15" s="136"/>
      <c r="G15" s="104">
        <f>MATCH(B12,A6:A9,0)</f>
        <v>3</v>
      </c>
      <c r="H15" s="162"/>
      <c r="I15" s="162"/>
      <c r="J15" s="162"/>
      <c r="K15" s="136"/>
      <c r="L15" s="136"/>
      <c r="M15" s="137"/>
      <c r="O15" s="144">
        <v>2</v>
      </c>
      <c r="P15" s="67" t="s">
        <v>201</v>
      </c>
    </row>
    <row r="16" spans="1:16" x14ac:dyDescent="0.25">
      <c r="A16" s="146" t="s">
        <v>203</v>
      </c>
      <c r="B16" s="142"/>
      <c r="C16" s="142"/>
      <c r="D16" s="142"/>
      <c r="E16" s="142"/>
      <c r="F16" s="142"/>
      <c r="G16" s="141">
        <f>MATCH(B13,A6:A9,0)</f>
        <v>4</v>
      </c>
      <c r="H16" s="163"/>
      <c r="I16" s="163"/>
      <c r="J16" s="163"/>
      <c r="K16" s="142"/>
      <c r="L16" s="142"/>
      <c r="M16" s="143"/>
      <c r="O16" s="67">
        <v>3</v>
      </c>
      <c r="P16" s="67" t="s">
        <v>202</v>
      </c>
    </row>
    <row r="17" spans="1:13" ht="15.75" x14ac:dyDescent="0.25">
      <c r="A17" s="147" t="s">
        <v>204</v>
      </c>
      <c r="B17" s="148"/>
      <c r="C17" s="148"/>
      <c r="D17" s="148"/>
      <c r="E17" s="164"/>
      <c r="F17" s="164"/>
      <c r="G17" s="149">
        <f>INDEX((B6:D9,E6:G9,H6:J9,K6:M9),G15,G14,G16)</f>
        <v>393</v>
      </c>
      <c r="H17" s="148" t="str">
        <f>LOOKUP(G14,O14:O16,P14:P16)</f>
        <v>km Luftlinie</v>
      </c>
      <c r="I17" s="148"/>
      <c r="J17" s="148"/>
      <c r="K17" s="164"/>
      <c r="L17" s="164"/>
      <c r="M17" s="165"/>
    </row>
  </sheetData>
  <mergeCells count="14">
    <mergeCell ref="B4:D4"/>
    <mergeCell ref="E4:G4"/>
    <mergeCell ref="H4:J4"/>
    <mergeCell ref="K4:M4"/>
    <mergeCell ref="A1:M1"/>
    <mergeCell ref="B3:D3"/>
    <mergeCell ref="E3:G3"/>
    <mergeCell ref="H3:J3"/>
    <mergeCell ref="K3:M3"/>
    <mergeCell ref="H15:J15"/>
    <mergeCell ref="H16:J16"/>
    <mergeCell ref="E17:F17"/>
    <mergeCell ref="K17:M17"/>
    <mergeCell ref="O12:P12"/>
  </mergeCells>
  <dataValidations count="1">
    <dataValidation type="whole" allowBlank="1" showInputMessage="1" showErrorMessage="1" promptTitle="Entfernungsarten" prompt="1=Straßenkilometer_x000a_2=Bahnkilometer_x000a_3=Luftlinie" sqref="G14">
      <formula1>1</formula1>
      <formula2>3</formula2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Bauanträge_S.131</vt:lpstr>
      <vt:lpstr>Logis und Frühstück_S.132</vt:lpstr>
      <vt:lpstr>Stammdaten</vt:lpstr>
      <vt:lpstr>Entfernungstabelle_S.135</vt:lpstr>
      <vt:lpstr>Städtetour_S.138</vt:lpstr>
      <vt:lpstr>Entfernung_2_S.139 und S.142</vt:lpstr>
      <vt:lpstr>Entfernung_3_S.143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Praktikant</dc:creator>
  <cp:lastModifiedBy>Anja Schmid</cp:lastModifiedBy>
  <dcterms:created xsi:type="dcterms:W3CDTF">2014-07-04T08:09:01Z</dcterms:created>
  <dcterms:modified xsi:type="dcterms:W3CDTF">2014-12-22T13:13:33Z</dcterms:modified>
</cp:coreProperties>
</file>