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24B227C3-96E4-49A2-AD9E-374E211B9568}" xr6:coauthVersionLast="47" xr6:coauthVersionMax="47" xr10:uidLastSave="{00000000-0000-0000-0000-000000000000}"/>
  <bookViews>
    <workbookView xWindow="-108" yWindow="-108" windowWidth="23256" windowHeight="12456" xr2:uid="{C582E4E4-3BF1-4E42-83B4-665C2A2E4615}"/>
  </bookViews>
  <sheets>
    <sheet name="ZW" sheetId="1" r:id="rId1"/>
    <sheet name="BW" sheetId="2" r:id="rId2"/>
    <sheet name="RMZ" sheetId="3" r:id="rId3"/>
    <sheet name="ZZR" sheetId="4" r:id="rId4"/>
    <sheet name="ZINS-1" sheetId="6" r:id="rId5"/>
    <sheet name="ZINS 2" sheetId="7" r:id="rId6"/>
    <sheet name="Zins und Tilgung" sheetId="8" r:id="rId7"/>
    <sheet name="Monatlicher Tilgungsplan" sheetId="9" r:id="rId8"/>
    <sheet name="KUMZINSZ  und KUMKAPITAL" sheetId="1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1" l="1"/>
  <c r="B9" i="11"/>
  <c r="B10" i="11" s="1"/>
  <c r="E7" i="11"/>
  <c r="C9" i="9"/>
  <c r="D9" i="9"/>
  <c r="E9" i="9"/>
  <c r="F9" i="9"/>
  <c r="G9" i="9"/>
  <c r="H9" i="9"/>
  <c r="I9" i="9"/>
  <c r="J9" i="9"/>
  <c r="K9" i="9"/>
  <c r="L9" i="9"/>
  <c r="M9" i="9"/>
  <c r="C10" i="9"/>
  <c r="D10" i="9"/>
  <c r="E10" i="9"/>
  <c r="F10" i="9"/>
  <c r="G10" i="9"/>
  <c r="H10" i="9"/>
  <c r="I10" i="9"/>
  <c r="J10" i="9"/>
  <c r="K10" i="9"/>
  <c r="L10" i="9"/>
  <c r="M10" i="9"/>
  <c r="C11" i="9"/>
  <c r="D11" i="9"/>
  <c r="E11" i="9"/>
  <c r="F11" i="9"/>
  <c r="G11" i="9"/>
  <c r="H11" i="9"/>
  <c r="I11" i="9"/>
  <c r="J11" i="9"/>
  <c r="K11" i="9"/>
  <c r="L11" i="9"/>
  <c r="M11" i="9"/>
  <c r="B11" i="9"/>
  <c r="B10" i="9"/>
  <c r="B9" i="9"/>
  <c r="E5" i="8"/>
  <c r="E4" i="8"/>
  <c r="E3" i="8"/>
  <c r="E3" i="6"/>
  <c r="B3" i="7"/>
  <c r="E3" i="7" s="1"/>
  <c r="E4" i="7" s="1"/>
  <c r="E3" i="4"/>
  <c r="E4" i="4" s="1"/>
  <c r="B9" i="3"/>
  <c r="G3" i="3"/>
  <c r="F9" i="3" s="1"/>
  <c r="G4" i="3"/>
  <c r="C2" i="2"/>
  <c r="C1" i="2"/>
  <c r="B7" i="2" s="1"/>
  <c r="C2" i="1"/>
  <c r="B7" i="1" s="1"/>
  <c r="F5" i="8"/>
  <c r="F3" i="7"/>
  <c r="F3" i="8"/>
  <c r="F4" i="4"/>
  <c r="F3" i="4"/>
  <c r="F4" i="8"/>
  <c r="B10" i="3"/>
  <c r="F8" i="11"/>
  <c r="F10" i="3"/>
  <c r="C7" i="2"/>
  <c r="F7" i="11"/>
  <c r="D2" i="2"/>
  <c r="C7" i="1"/>
  <c r="F6" i="11"/>
  <c r="F4" i="7"/>
  <c r="F3" i="6"/>
  <c r="D1" i="2"/>
  <c r="E8" i="11" l="1"/>
</calcChain>
</file>

<file path=xl/sharedStrings.xml><?xml version="1.0" encoding="utf-8"?>
<sst xmlns="http://schemas.openxmlformats.org/spreadsheetml/2006/main" count="78" uniqueCount="51">
  <si>
    <t>Betrag</t>
  </si>
  <si>
    <t>Monate</t>
  </si>
  <si>
    <t>Anfangswert</t>
  </si>
  <si>
    <t>Endwert</t>
  </si>
  <si>
    <t>Fälligkeit</t>
  </si>
  <si>
    <t>Zins jährl.</t>
  </si>
  <si>
    <t>Zins</t>
  </si>
  <si>
    <t>Zzr Jahre</t>
  </si>
  <si>
    <t>Rmz</t>
  </si>
  <si>
    <t>Zw</t>
  </si>
  <si>
    <t>Barwert</t>
  </si>
  <si>
    <t>Laufzeit Monate</t>
  </si>
  <si>
    <t>Monatlicher Betrag</t>
  </si>
  <si>
    <t>Beispiel 1: Kreditrückzahlung</t>
  </si>
  <si>
    <t>Beispiel 2: Lebensversicherung</t>
  </si>
  <si>
    <t>Laufzeit Jahre</t>
  </si>
  <si>
    <t>F (Monatsanfang)</t>
  </si>
  <si>
    <t>F (Monatsende)</t>
  </si>
  <si>
    <t>Kreditsumme (BW)</t>
  </si>
  <si>
    <t>Anfangswert (Bw)</t>
  </si>
  <si>
    <t>Kredit-Tilgung</t>
  </si>
  <si>
    <t>Zeitraum</t>
  </si>
  <si>
    <t>Endwert (Zw)</t>
  </si>
  <si>
    <t>Jahre</t>
  </si>
  <si>
    <t>Monatl. Zahlung (Rmz)</t>
  </si>
  <si>
    <t>Zahlungszeitraum</t>
  </si>
  <si>
    <t>Monatliche Zahlung</t>
  </si>
  <si>
    <t>Zins monatlich</t>
  </si>
  <si>
    <t>Zins jährlich</t>
  </si>
  <si>
    <t>Einmalige Geldanlage</t>
  </si>
  <si>
    <t>Zahlungszeitraum (Jahre)</t>
  </si>
  <si>
    <t>Monatliche Geldanlage</t>
  </si>
  <si>
    <t>Zins und Tilgung (Kapitalrückzahlung) berechnen</t>
  </si>
  <si>
    <t>Monat (Zr)</t>
  </si>
  <si>
    <t>Laufzeit (Mon)</t>
  </si>
  <si>
    <t>Kredithöhe</t>
  </si>
  <si>
    <t>Monatl. Rückzahlung (RMZ)</t>
  </si>
  <si>
    <t>Zinsanteil (ZINSZ)</t>
  </si>
  <si>
    <t>Tilgung (KAPZ)</t>
  </si>
  <si>
    <t>Kreditsumme</t>
  </si>
  <si>
    <t>Tilgung bis</t>
  </si>
  <si>
    <t>Annuität Anfang</t>
  </si>
  <si>
    <t>Tilgung im 1. Jahr</t>
  </si>
  <si>
    <t>Zinsen im 1. Jahr</t>
  </si>
  <si>
    <t>Annuität Ende</t>
  </si>
  <si>
    <t>Zins und Tilgung im ersten Jahr (monatliche Zahlungen)</t>
  </si>
  <si>
    <t>Rückzahlungsbetrag monatl.</t>
  </si>
  <si>
    <t>Zins (jährl.)</t>
  </si>
  <si>
    <t>Zahlungszeiträume (Monate)</t>
  </si>
  <si>
    <t>Summe Rückzahlung im 1. Jahr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</si>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</sst>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€&quot;;[Red]\-#,##0.00\ &quot;€&quot;"/>
    <numFmt numFmtId="164" formatCode="0.0000000"/>
    <numFmt numFmtId="165" formatCode="#,##0.00_ ;\-#,##0.00\ "/>
    <numFmt numFmtId="166" formatCode="0.0"/>
    <numFmt numFmtId="167" formatCode="0.0000%"/>
    <numFmt numFmtId="168" formatCode="0.0%"/>
    <numFmt numFmtId="169" formatCode="#,##0.00_ ;[Red]\-#,##0.00\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9" fontId="0" fillId="0" borderId="0" xfId="0" applyNumberFormat="1"/>
    <xf numFmtId="8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2" borderId="0" xfId="0" applyFill="1"/>
    <xf numFmtId="0" fontId="0" fillId="0" borderId="0" xfId="0" applyAlignment="1">
      <alignment horizontal="left" indent="1"/>
    </xf>
    <xf numFmtId="10" fontId="0" fillId="0" borderId="0" xfId="0" applyNumberFormat="1"/>
    <xf numFmtId="8" fontId="2" fillId="3" borderId="0" xfId="0" applyNumberFormat="1" applyFont="1" applyFill="1"/>
    <xf numFmtId="3" fontId="0" fillId="0" borderId="0" xfId="0" applyNumberFormat="1"/>
    <xf numFmtId="0" fontId="2" fillId="0" borderId="0" xfId="0" applyFont="1"/>
    <xf numFmtId="8" fontId="2" fillId="0" borderId="0" xfId="0" applyNumberFormat="1" applyFont="1"/>
    <xf numFmtId="2" fontId="0" fillId="0" borderId="0" xfId="0" applyNumberFormat="1"/>
    <xf numFmtId="2" fontId="2" fillId="0" borderId="0" xfId="0" applyNumberFormat="1" applyFont="1"/>
    <xf numFmtId="0" fontId="0" fillId="4" borderId="0" xfId="0" applyFill="1"/>
    <xf numFmtId="0" fontId="2" fillId="4" borderId="0" xfId="0" applyFont="1" applyFill="1"/>
    <xf numFmtId="166" fontId="2" fillId="3" borderId="0" xfId="0" applyNumberFormat="1" applyFont="1" applyFill="1"/>
    <xf numFmtId="167" fontId="0" fillId="0" borderId="0" xfId="1" applyNumberFormat="1" applyFont="1"/>
    <xf numFmtId="0" fontId="0" fillId="5" borderId="0" xfId="0" applyFill="1"/>
    <xf numFmtId="10" fontId="2" fillId="3" borderId="0" xfId="0" applyNumberFormat="1" applyFont="1" applyFill="1"/>
    <xf numFmtId="0" fontId="2" fillId="5" borderId="0" xfId="0" applyFont="1" applyFill="1"/>
    <xf numFmtId="10" fontId="2" fillId="0" borderId="0" xfId="0" applyNumberFormat="1" applyFont="1"/>
    <xf numFmtId="10" fontId="2" fillId="0" borderId="0" xfId="1" applyNumberFormat="1" applyFont="1"/>
    <xf numFmtId="168" fontId="0" fillId="0" borderId="0" xfId="0" applyNumberFormat="1"/>
    <xf numFmtId="0" fontId="0" fillId="3" borderId="0" xfId="0" applyFill="1"/>
    <xf numFmtId="0" fontId="2" fillId="5" borderId="0" xfId="0" applyFont="1" applyFill="1" applyAlignment="1">
      <alignment horizontal="center"/>
    </xf>
    <xf numFmtId="169" fontId="0" fillId="0" borderId="0" xfId="0" applyNumberFormat="1"/>
    <xf numFmtId="4" fontId="0" fillId="0" borderId="0" xfId="0" applyNumberFormat="1"/>
    <xf numFmtId="169" fontId="0" fillId="0" borderId="1" xfId="0" applyNumberFormat="1" applyBorder="1"/>
    <xf numFmtId="0" fontId="0" fillId="5" borderId="1" xfId="0" applyFill="1" applyBorder="1"/>
    <xf numFmtId="169" fontId="2" fillId="0" borderId="0" xfId="0" applyNumberFormat="1" applyFont="1"/>
    <xf numFmtId="0" fontId="0" fillId="0" borderId="1" xfId="0" applyBorder="1" applyAlignment="1">
      <alignment horizontal="left" inden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14E81-6342-4F87-8509-71A8BE33E76F}">
  <dimension ref="A1:C7"/>
  <sheetViews>
    <sheetView tabSelected="1" workbookViewId="0">
      <selection activeCell="E4" sqref="E4"/>
    </sheetView>
  </sheetViews>
  <sheetFormatPr baseColWidth="10" defaultRowHeight="14.4" x14ac:dyDescent="0.3"/>
  <cols>
    <col min="1" max="1" width="13.33203125" customWidth="1"/>
    <col min="2" max="2" width="13.5546875" customWidth="1"/>
    <col min="3" max="3" width="18.44140625" customWidth="1"/>
  </cols>
  <sheetData>
    <row r="1" spans="1:3" x14ac:dyDescent="0.3">
      <c r="A1" s="5" t="s">
        <v>0</v>
      </c>
      <c r="B1" s="4">
        <v>-100</v>
      </c>
    </row>
    <row r="2" spans="1:3" x14ac:dyDescent="0.3">
      <c r="A2" s="5" t="s">
        <v>5</v>
      </c>
      <c r="B2" s="1">
        <v>0.03</v>
      </c>
      <c r="C2" s="3">
        <f>B2/12</f>
        <v>2.5000000000000001E-3</v>
      </c>
    </row>
    <row r="3" spans="1:3" x14ac:dyDescent="0.3">
      <c r="A3" s="5" t="s">
        <v>1</v>
      </c>
      <c r="B3">
        <v>24</v>
      </c>
    </row>
    <row r="4" spans="1:3" x14ac:dyDescent="0.3">
      <c r="A4" s="5" t="s">
        <v>2</v>
      </c>
    </row>
    <row r="5" spans="1:3" x14ac:dyDescent="0.3">
      <c r="A5" s="5" t="s">
        <v>4</v>
      </c>
      <c r="B5">
        <v>1</v>
      </c>
    </row>
    <row r="7" spans="1:3" x14ac:dyDescent="0.3">
      <c r="A7" s="5" t="s">
        <v>3</v>
      </c>
      <c r="B7" s="2">
        <f>FV(C2,B3,B1,,B5)</f>
        <v>2476.4574749053058</v>
      </c>
      <c r="C7" s="6" t="str">
        <f ca="1">_xlfn.FORMULATEXT(B7)</f>
        <v>=ZW(C2;B3;B1;;B5)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9F375-A2A1-463D-A231-606A81A451AC}">
  <dimension ref="A1:D7"/>
  <sheetViews>
    <sheetView workbookViewId="0">
      <selection activeCell="B7" sqref="B7"/>
    </sheetView>
  </sheetViews>
  <sheetFormatPr baseColWidth="10" defaultRowHeight="14.4" x14ac:dyDescent="0.3"/>
  <cols>
    <col min="2" max="2" width="12.109375" customWidth="1"/>
  </cols>
  <sheetData>
    <row r="1" spans="1:4" x14ac:dyDescent="0.3">
      <c r="A1" s="5" t="s">
        <v>6</v>
      </c>
      <c r="B1" s="23">
        <v>3.2000000000000001E-2</v>
      </c>
      <c r="C1">
        <f>B1/12</f>
        <v>2.6666666666666666E-3</v>
      </c>
      <c r="D1" s="6" t="str">
        <f ca="1">_xlfn.FORMULATEXT(C1)</f>
        <v>=B1/12</v>
      </c>
    </row>
    <row r="2" spans="1:4" x14ac:dyDescent="0.3">
      <c r="A2" s="5" t="s">
        <v>7</v>
      </c>
      <c r="B2">
        <v>15</v>
      </c>
      <c r="C2">
        <f>B2*12</f>
        <v>180</v>
      </c>
      <c r="D2" s="6" t="str">
        <f ca="1">_xlfn.FORMULATEXT(C2)</f>
        <v>=B2*12</v>
      </c>
    </row>
    <row r="3" spans="1:4" x14ac:dyDescent="0.3">
      <c r="A3" s="5" t="s">
        <v>8</v>
      </c>
      <c r="B3">
        <v>-300</v>
      </c>
    </row>
    <row r="4" spans="1:4" x14ac:dyDescent="0.3">
      <c r="A4" s="5" t="s">
        <v>9</v>
      </c>
      <c r="B4">
        <v>0</v>
      </c>
    </row>
    <row r="5" spans="1:4" x14ac:dyDescent="0.3">
      <c r="A5" s="5" t="s">
        <v>4</v>
      </c>
      <c r="B5">
        <v>0</v>
      </c>
    </row>
    <row r="7" spans="1:4" x14ac:dyDescent="0.3">
      <c r="A7" s="5" t="s">
        <v>10</v>
      </c>
      <c r="B7" s="8">
        <f>PV(C1,C2,B3,B4,B5)</f>
        <v>42842.380854550414</v>
      </c>
      <c r="C7" t="str">
        <f ca="1">_xlfn.FORMULATEXT(B7)</f>
        <v>=BW(C1;C2;B3;B4;B5)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EC51A-9A84-4995-B8D5-0286B779B1F6}">
  <dimension ref="A1:G10"/>
  <sheetViews>
    <sheetView workbookViewId="0">
      <selection activeCell="B8" sqref="B8"/>
    </sheetView>
  </sheetViews>
  <sheetFormatPr baseColWidth="10" defaultRowHeight="14.4" x14ac:dyDescent="0.3"/>
  <cols>
    <col min="1" max="1" width="20" customWidth="1"/>
    <col min="2" max="2" width="10.5546875" customWidth="1"/>
    <col min="3" max="3" width="15" customWidth="1"/>
    <col min="4" max="4" width="6" customWidth="1"/>
    <col min="5" max="5" width="18.6640625" customWidth="1"/>
  </cols>
  <sheetData>
    <row r="1" spans="1:7" x14ac:dyDescent="0.3">
      <c r="A1" s="10" t="s">
        <v>13</v>
      </c>
      <c r="E1" s="10" t="s">
        <v>14</v>
      </c>
    </row>
    <row r="3" spans="1:7" x14ac:dyDescent="0.3">
      <c r="A3" t="s">
        <v>5</v>
      </c>
      <c r="B3" s="1">
        <v>0.08</v>
      </c>
      <c r="E3" t="s">
        <v>5</v>
      </c>
      <c r="F3" s="1">
        <v>0.02</v>
      </c>
      <c r="G3">
        <f>F3/12</f>
        <v>1.6666666666666668E-3</v>
      </c>
    </row>
    <row r="4" spans="1:7" x14ac:dyDescent="0.3">
      <c r="A4" t="s">
        <v>11</v>
      </c>
      <c r="B4">
        <v>36</v>
      </c>
      <c r="E4" t="s">
        <v>15</v>
      </c>
      <c r="F4">
        <v>15</v>
      </c>
      <c r="G4">
        <f>F4*12</f>
        <v>180</v>
      </c>
    </row>
    <row r="5" spans="1:7" x14ac:dyDescent="0.3">
      <c r="A5" t="s">
        <v>18</v>
      </c>
      <c r="B5" s="9">
        <v>10000</v>
      </c>
      <c r="E5" t="s">
        <v>19</v>
      </c>
      <c r="F5">
        <v>0</v>
      </c>
    </row>
    <row r="6" spans="1:7" x14ac:dyDescent="0.3">
      <c r="A6" t="s">
        <v>3</v>
      </c>
      <c r="B6">
        <v>0</v>
      </c>
      <c r="E6" t="s">
        <v>3</v>
      </c>
      <c r="F6" s="9">
        <v>100000</v>
      </c>
    </row>
    <row r="7" spans="1:7" x14ac:dyDescent="0.3">
      <c r="A7" t="s">
        <v>17</v>
      </c>
      <c r="B7" s="9">
        <v>0</v>
      </c>
      <c r="E7" t="s">
        <v>16</v>
      </c>
      <c r="F7" s="9">
        <v>1</v>
      </c>
    </row>
    <row r="9" spans="1:7" x14ac:dyDescent="0.3">
      <c r="A9" s="10" t="s">
        <v>12</v>
      </c>
      <c r="B9" s="11">
        <f>PMT(B3/12,B4,B5,B6,B7)</f>
        <v>-313.36365461430847</v>
      </c>
      <c r="E9" s="10" t="s">
        <v>12</v>
      </c>
      <c r="F9" s="11">
        <f>PMT(G3,G4,F5,F6,F7)</f>
        <v>-476.0486195251836</v>
      </c>
    </row>
    <row r="10" spans="1:7" x14ac:dyDescent="0.3">
      <c r="B10" t="str">
        <f ca="1">_xlfn.FORMULATEXT(B9)</f>
        <v>=RMZ(B3/12;B4;B5;B6;B7)</v>
      </c>
      <c r="F10" t="str">
        <f ca="1">_xlfn.FORMULATEXT(F9)</f>
        <v>=RMZ(G3;G4;F5;F6;F7)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67051-1C79-4137-A77F-BCE030293194}">
  <dimension ref="A1:F11"/>
  <sheetViews>
    <sheetView workbookViewId="0">
      <selection activeCell="L16" sqref="L16"/>
    </sheetView>
  </sheetViews>
  <sheetFormatPr baseColWidth="10" defaultRowHeight="14.4" x14ac:dyDescent="0.3"/>
  <cols>
    <col min="1" max="1" width="22.109375" customWidth="1"/>
    <col min="2" max="2" width="10.109375" customWidth="1"/>
    <col min="3" max="3" width="5.6640625" customWidth="1"/>
    <col min="5" max="5" width="12.44140625" customWidth="1"/>
    <col min="6" max="6" width="24.88671875" customWidth="1"/>
  </cols>
  <sheetData>
    <row r="1" spans="1:6" x14ac:dyDescent="0.3">
      <c r="A1" s="10" t="s">
        <v>20</v>
      </c>
    </row>
    <row r="3" spans="1:6" x14ac:dyDescent="0.3">
      <c r="A3" s="14" t="s">
        <v>5</v>
      </c>
      <c r="B3" s="7">
        <v>5.2499999999999998E-2</v>
      </c>
      <c r="D3" s="15" t="s">
        <v>21</v>
      </c>
      <c r="E3" s="13">
        <f>NPER(B3/12,B4,B5,B6,B7)</f>
        <v>131.79927731125935</v>
      </c>
      <c r="F3" s="6" t="str">
        <f ca="1">_xlfn.FORMULATEXT(E3)</f>
        <v>=ZZR(B3/12;B4;B5;B6;B7)</v>
      </c>
    </row>
    <row r="4" spans="1:6" x14ac:dyDescent="0.3">
      <c r="A4" s="14" t="s">
        <v>24</v>
      </c>
      <c r="B4" s="9">
        <v>-1000</v>
      </c>
      <c r="D4" s="15" t="s">
        <v>23</v>
      </c>
      <c r="E4" s="16">
        <f>E3/12</f>
        <v>10.983273109271613</v>
      </c>
      <c r="F4" s="6" t="str">
        <f ca="1">_xlfn.FORMULATEXT(E4)</f>
        <v>=E3/12</v>
      </c>
    </row>
    <row r="5" spans="1:6" x14ac:dyDescent="0.3">
      <c r="A5" s="14" t="s">
        <v>19</v>
      </c>
      <c r="B5" s="9">
        <v>100000</v>
      </c>
    </row>
    <row r="6" spans="1:6" x14ac:dyDescent="0.3">
      <c r="A6" s="14" t="s">
        <v>22</v>
      </c>
      <c r="B6">
        <v>0</v>
      </c>
    </row>
    <row r="7" spans="1:6" x14ac:dyDescent="0.3">
      <c r="A7" s="14" t="s">
        <v>17</v>
      </c>
      <c r="B7">
        <v>0</v>
      </c>
    </row>
    <row r="11" spans="1:6" x14ac:dyDescent="0.3">
      <c r="B11" s="12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24C42-E913-498E-8601-96021D7B2E1B}">
  <dimension ref="A1:F6"/>
  <sheetViews>
    <sheetView workbookViewId="0">
      <selection activeCell="E3" sqref="E3"/>
    </sheetView>
  </sheetViews>
  <sheetFormatPr baseColWidth="10" defaultRowHeight="14.4" x14ac:dyDescent="0.3"/>
  <cols>
    <col min="1" max="1" width="23.88671875" customWidth="1"/>
    <col min="3" max="3" width="9.88671875" customWidth="1"/>
    <col min="4" max="4" width="14.5546875" customWidth="1"/>
    <col min="5" max="5" width="9.88671875" customWidth="1"/>
    <col min="6" max="6" width="22.33203125" customWidth="1"/>
    <col min="8" max="8" width="14" customWidth="1"/>
  </cols>
  <sheetData>
    <row r="1" spans="1:6" x14ac:dyDescent="0.3">
      <c r="A1" s="10" t="s">
        <v>29</v>
      </c>
    </row>
    <row r="2" spans="1:6" x14ac:dyDescent="0.3">
      <c r="A2" s="10"/>
    </row>
    <row r="3" spans="1:6" x14ac:dyDescent="0.3">
      <c r="A3" s="18" t="s">
        <v>30</v>
      </c>
      <c r="B3">
        <v>12</v>
      </c>
      <c r="D3" s="10" t="s">
        <v>28</v>
      </c>
      <c r="E3" s="19">
        <f>RATE(B3,B4,B5,B6)</f>
        <v>7.5682913347942873E-2</v>
      </c>
      <c r="F3" s="6" t="str">
        <f ca="1">_xlfn.FORMULATEXT(E3)</f>
        <v>=ZINS(B3;B4;B5;B6)</v>
      </c>
    </row>
    <row r="4" spans="1:6" x14ac:dyDescent="0.3">
      <c r="A4" s="18" t="s">
        <v>26</v>
      </c>
      <c r="B4" s="9">
        <v>0</v>
      </c>
      <c r="E4" s="17"/>
    </row>
    <row r="5" spans="1:6" x14ac:dyDescent="0.3">
      <c r="A5" s="18" t="s">
        <v>19</v>
      </c>
      <c r="B5" s="9">
        <v>-50000</v>
      </c>
    </row>
    <row r="6" spans="1:6" x14ac:dyDescent="0.3">
      <c r="A6" s="18" t="s">
        <v>22</v>
      </c>
      <c r="B6" s="9">
        <v>120000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FF150-55BC-4CBF-B082-852C33599212}">
  <dimension ref="A1:F6"/>
  <sheetViews>
    <sheetView workbookViewId="0">
      <selection activeCell="E4" sqref="E4"/>
    </sheetView>
  </sheetViews>
  <sheetFormatPr baseColWidth="10" defaultRowHeight="14.4" x14ac:dyDescent="0.3"/>
  <cols>
    <col min="1" max="1" width="19.6640625" customWidth="1"/>
    <col min="4" max="4" width="14.5546875" customWidth="1"/>
    <col min="5" max="5" width="13.33203125" customWidth="1"/>
    <col min="6" max="6" width="21.109375" customWidth="1"/>
    <col min="8" max="8" width="14" customWidth="1"/>
  </cols>
  <sheetData>
    <row r="1" spans="1:6" x14ac:dyDescent="0.3">
      <c r="A1" s="10" t="s">
        <v>31</v>
      </c>
    </row>
    <row r="3" spans="1:6" x14ac:dyDescent="0.3">
      <c r="A3" s="18" t="s">
        <v>25</v>
      </c>
      <c r="B3">
        <f>3*12</f>
        <v>36</v>
      </c>
      <c r="D3" s="20" t="s">
        <v>27</v>
      </c>
      <c r="E3" s="21">
        <f>RATE(B3,B4,B5,B6,1)</f>
        <v>5.6193390442673477E-3</v>
      </c>
      <c r="F3" s="6" t="str">
        <f ca="1">_xlfn.FORMULATEXT(E3)</f>
        <v>=ZINS(B3;B4;B5;B6;1)</v>
      </c>
    </row>
    <row r="4" spans="1:6" x14ac:dyDescent="0.3">
      <c r="A4" s="18" t="s">
        <v>26</v>
      </c>
      <c r="B4" s="9">
        <v>-300</v>
      </c>
      <c r="D4" s="20" t="s">
        <v>28</v>
      </c>
      <c r="E4" s="22">
        <f>E3*12</f>
        <v>6.7432068531208172E-2</v>
      </c>
      <c r="F4" s="6" t="str">
        <f ca="1">_xlfn.FORMULATEXT(E4)</f>
        <v>=E3*12</v>
      </c>
    </row>
    <row r="5" spans="1:6" x14ac:dyDescent="0.3">
      <c r="A5" s="18" t="s">
        <v>10</v>
      </c>
      <c r="B5" s="9">
        <v>0</v>
      </c>
    </row>
    <row r="6" spans="1:6" x14ac:dyDescent="0.3">
      <c r="A6" s="18" t="s">
        <v>3</v>
      </c>
      <c r="B6" s="9">
        <v>12000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3A87E-66D6-4DD0-8041-B0DECAF08598}">
  <dimension ref="A1:F7"/>
  <sheetViews>
    <sheetView workbookViewId="0">
      <selection activeCell="B4" sqref="B4"/>
    </sheetView>
  </sheetViews>
  <sheetFormatPr baseColWidth="10" defaultRowHeight="14.4" x14ac:dyDescent="0.3"/>
  <cols>
    <col min="1" max="1" width="15.5546875" customWidth="1"/>
    <col min="3" max="3" width="5.5546875" customWidth="1"/>
    <col min="4" max="4" width="25.33203125" bestFit="1" customWidth="1"/>
    <col min="6" max="6" width="28.5546875" customWidth="1"/>
  </cols>
  <sheetData>
    <row r="1" spans="1:6" x14ac:dyDescent="0.3">
      <c r="A1" s="10" t="s">
        <v>32</v>
      </c>
    </row>
    <row r="3" spans="1:6" x14ac:dyDescent="0.3">
      <c r="A3" s="18" t="s">
        <v>6</v>
      </c>
      <c r="B3" s="23">
        <v>7.4999999999999997E-2</v>
      </c>
      <c r="C3" s="23"/>
      <c r="D3" s="18" t="s">
        <v>36</v>
      </c>
      <c r="E3" s="2">
        <f>PMT(B3/12,B5,B6,0,B7)</f>
        <v>-155.53109080328215</v>
      </c>
      <c r="F3" s="6" t="str">
        <f ca="1">_xlfn.FORMULATEXT(E3)</f>
        <v>=RMZ(B3/12;B5;B6;0;B7)</v>
      </c>
    </row>
    <row r="4" spans="1:6" x14ac:dyDescent="0.3">
      <c r="A4" s="24" t="s">
        <v>33</v>
      </c>
      <c r="B4" s="24">
        <v>1</v>
      </c>
      <c r="D4" s="18" t="s">
        <v>37</v>
      </c>
      <c r="E4" s="2">
        <f>IPMT(B3/12,B4,B5,B6,0,B7)</f>
        <v>-31.249999999999996</v>
      </c>
      <c r="F4" s="6" t="str">
        <f t="shared" ref="F4:F5" ca="1" si="0">_xlfn.FORMULATEXT(E4)</f>
        <v>=ZINSZ(B3/12;B4;B5;B6;0;B7)</v>
      </c>
    </row>
    <row r="5" spans="1:6" x14ac:dyDescent="0.3">
      <c r="A5" s="18" t="s">
        <v>34</v>
      </c>
      <c r="B5">
        <v>36</v>
      </c>
      <c r="D5" s="18" t="s">
        <v>38</v>
      </c>
      <c r="E5" s="2">
        <f>PPMT(B3/12,B4,B5,B6,0,B7)</f>
        <v>-124.28109080328217</v>
      </c>
      <c r="F5" s="6" t="str">
        <f t="shared" ca="1" si="0"/>
        <v>=KAPZ(B3/12;B4;B5;B6;0;B7)</v>
      </c>
    </row>
    <row r="6" spans="1:6" x14ac:dyDescent="0.3">
      <c r="A6" s="18" t="s">
        <v>35</v>
      </c>
      <c r="B6" s="9">
        <v>5000</v>
      </c>
      <c r="E6" s="2"/>
    </row>
    <row r="7" spans="1:6" x14ac:dyDescent="0.3">
      <c r="A7" s="18" t="s">
        <v>4</v>
      </c>
      <c r="B7"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A9E96-9DDF-463E-859B-665A888F9E6E}">
  <dimension ref="A1:M11"/>
  <sheetViews>
    <sheetView workbookViewId="0">
      <selection activeCell="C9" sqref="C9"/>
    </sheetView>
  </sheetViews>
  <sheetFormatPr baseColWidth="10" defaultRowHeight="14.4" x14ac:dyDescent="0.3"/>
  <cols>
    <col min="1" max="1" width="27" customWidth="1"/>
    <col min="2" max="13" width="8.33203125" customWidth="1"/>
  </cols>
  <sheetData>
    <row r="1" spans="1:13" x14ac:dyDescent="0.3">
      <c r="A1" s="10" t="s">
        <v>32</v>
      </c>
    </row>
    <row r="3" spans="1:13" x14ac:dyDescent="0.3">
      <c r="A3" s="18" t="s">
        <v>33</v>
      </c>
      <c r="B3" s="25">
        <v>1</v>
      </c>
      <c r="C3" s="25">
        <v>2</v>
      </c>
      <c r="D3" s="25">
        <v>3</v>
      </c>
      <c r="E3" s="25">
        <v>4</v>
      </c>
      <c r="F3" s="25">
        <v>5</v>
      </c>
      <c r="G3" s="25">
        <v>6</v>
      </c>
      <c r="H3" s="25">
        <v>7</v>
      </c>
      <c r="I3" s="25">
        <v>8</v>
      </c>
      <c r="J3" s="25">
        <v>9</v>
      </c>
      <c r="K3" s="25">
        <v>10</v>
      </c>
      <c r="L3" s="25">
        <v>11</v>
      </c>
      <c r="M3" s="25">
        <v>12</v>
      </c>
    </row>
    <row r="4" spans="1:13" x14ac:dyDescent="0.3">
      <c r="A4" s="18" t="s">
        <v>6</v>
      </c>
      <c r="B4" s="23">
        <v>7.4999999999999997E-2</v>
      </c>
      <c r="C4" s="23">
        <v>7.4999999999999997E-2</v>
      </c>
      <c r="D4" s="23">
        <v>7.4999999999999997E-2</v>
      </c>
      <c r="E4" s="23">
        <v>7.4999999999999997E-2</v>
      </c>
      <c r="F4" s="23">
        <v>7.4999999999999997E-2</v>
      </c>
      <c r="G4" s="23">
        <v>7.4999999999999997E-2</v>
      </c>
      <c r="H4" s="23">
        <v>7.4999999999999997E-2</v>
      </c>
      <c r="I4" s="23">
        <v>7.4999999999999997E-2</v>
      </c>
      <c r="J4" s="23">
        <v>7.4999999999999997E-2</v>
      </c>
      <c r="K4" s="23">
        <v>7.4999999999999997E-2</v>
      </c>
      <c r="L4" s="23">
        <v>7.4999999999999997E-2</v>
      </c>
      <c r="M4" s="23">
        <v>7.4999999999999997E-2</v>
      </c>
    </row>
    <row r="5" spans="1:13" x14ac:dyDescent="0.3">
      <c r="A5" s="18" t="s">
        <v>34</v>
      </c>
      <c r="B5">
        <v>12</v>
      </c>
      <c r="C5">
        <v>12</v>
      </c>
      <c r="D5">
        <v>12</v>
      </c>
      <c r="E5">
        <v>12</v>
      </c>
      <c r="F5">
        <v>12</v>
      </c>
      <c r="G5">
        <v>12</v>
      </c>
      <c r="H5">
        <v>12</v>
      </c>
      <c r="I5">
        <v>12</v>
      </c>
      <c r="J5">
        <v>12</v>
      </c>
      <c r="K5">
        <v>12</v>
      </c>
      <c r="L5">
        <v>12</v>
      </c>
      <c r="M5">
        <v>12</v>
      </c>
    </row>
    <row r="6" spans="1:13" x14ac:dyDescent="0.3">
      <c r="A6" s="18" t="s">
        <v>35</v>
      </c>
      <c r="B6" s="9">
        <v>5000</v>
      </c>
      <c r="C6" s="9">
        <v>5000</v>
      </c>
      <c r="D6" s="9">
        <v>5000</v>
      </c>
      <c r="E6" s="9">
        <v>5000</v>
      </c>
      <c r="F6" s="9">
        <v>5000</v>
      </c>
      <c r="G6" s="9">
        <v>5000</v>
      </c>
      <c r="H6" s="9">
        <v>5000</v>
      </c>
      <c r="I6" s="9">
        <v>5000</v>
      </c>
      <c r="J6" s="9">
        <v>5000</v>
      </c>
      <c r="K6" s="9">
        <v>5000</v>
      </c>
      <c r="L6" s="9">
        <v>5000</v>
      </c>
      <c r="M6" s="9">
        <v>5000</v>
      </c>
    </row>
    <row r="7" spans="1:13" x14ac:dyDescent="0.3">
      <c r="A7" s="18" t="s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</row>
    <row r="9" spans="1:13" x14ac:dyDescent="0.3">
      <c r="A9" s="18" t="s">
        <v>36</v>
      </c>
      <c r="B9" s="26">
        <f>PMT(B4/12,B5,B6,0,B7)</f>
        <v>-433.78708442703606</v>
      </c>
      <c r="C9" s="26">
        <f t="shared" ref="C9:M9" si="0">PMT(C4/12,C5,C6,0,C7)</f>
        <v>-433.78708442703606</v>
      </c>
      <c r="D9" s="26">
        <f t="shared" si="0"/>
        <v>-433.78708442703606</v>
      </c>
      <c r="E9" s="26">
        <f t="shared" si="0"/>
        <v>-433.78708442703606</v>
      </c>
      <c r="F9" s="26">
        <f t="shared" si="0"/>
        <v>-433.78708442703606</v>
      </c>
      <c r="G9" s="26">
        <f t="shared" si="0"/>
        <v>-433.78708442703606</v>
      </c>
      <c r="H9" s="26">
        <f t="shared" si="0"/>
        <v>-433.78708442703606</v>
      </c>
      <c r="I9" s="26">
        <f t="shared" si="0"/>
        <v>-433.78708442703606</v>
      </c>
      <c r="J9" s="26">
        <f t="shared" si="0"/>
        <v>-433.78708442703606</v>
      </c>
      <c r="K9" s="26">
        <f t="shared" si="0"/>
        <v>-433.78708442703606</v>
      </c>
      <c r="L9" s="26">
        <f t="shared" si="0"/>
        <v>-433.78708442703606</v>
      </c>
      <c r="M9" s="26">
        <f t="shared" si="0"/>
        <v>-433.78708442703606</v>
      </c>
    </row>
    <row r="10" spans="1:13" x14ac:dyDescent="0.3">
      <c r="A10" s="18" t="s">
        <v>37</v>
      </c>
      <c r="B10" s="26">
        <f>IPMT(B4/12,B3,B5,B6,0,B7)</f>
        <v>-31.249999999999996</v>
      </c>
      <c r="C10" s="26">
        <f t="shared" ref="C10:M10" si="1">IPMT(C4/12,C3,C5,C6,0,C7)</f>
        <v>-28.734143222331021</v>
      </c>
      <c r="D10" s="26">
        <f t="shared" si="1"/>
        <v>-26.202562339801613</v>
      </c>
      <c r="E10" s="26">
        <f t="shared" si="1"/>
        <v>-23.655159076756402</v>
      </c>
      <c r="F10" s="26">
        <f t="shared" si="1"/>
        <v>-21.091834543317152</v>
      </c>
      <c r="G10" s="26">
        <f t="shared" si="1"/>
        <v>-18.512489231543906</v>
      </c>
      <c r="H10" s="26">
        <f t="shared" si="1"/>
        <v>-15.917023011572082</v>
      </c>
      <c r="I10" s="26">
        <f t="shared" si="1"/>
        <v>-13.305335127725433</v>
      </c>
      <c r="J10" s="26">
        <f t="shared" si="1"/>
        <v>-10.677324194604745</v>
      </c>
      <c r="K10" s="26">
        <f t="shared" si="1"/>
        <v>-8.0328881931520471</v>
      </c>
      <c r="L10" s="26">
        <f t="shared" si="1"/>
        <v>-5.371924466690273</v>
      </c>
      <c r="M10" s="26">
        <f t="shared" si="1"/>
        <v>-2.6943297169381117</v>
      </c>
    </row>
    <row r="11" spans="1:13" x14ac:dyDescent="0.3">
      <c r="A11" s="18" t="s">
        <v>38</v>
      </c>
      <c r="B11" s="26">
        <f>PPMT(B4/12,B3,B5,B6,0,B7)</f>
        <v>-402.53708442703606</v>
      </c>
      <c r="C11" s="26">
        <f t="shared" ref="C11:M11" si="2">PPMT(C4/12,C3,C5,C6,0,C7)</f>
        <v>-405.05294120470506</v>
      </c>
      <c r="D11" s="26">
        <f t="shared" si="2"/>
        <v>-407.58452208723446</v>
      </c>
      <c r="E11" s="26">
        <f t="shared" si="2"/>
        <v>-410.13192535027963</v>
      </c>
      <c r="F11" s="26">
        <f t="shared" si="2"/>
        <v>-412.69524988371893</v>
      </c>
      <c r="G11" s="26">
        <f t="shared" si="2"/>
        <v>-415.27459519549217</v>
      </c>
      <c r="H11" s="26">
        <f t="shared" si="2"/>
        <v>-417.87006141546397</v>
      </c>
      <c r="I11" s="26">
        <f t="shared" si="2"/>
        <v>-420.48174929931059</v>
      </c>
      <c r="J11" s="26">
        <f t="shared" si="2"/>
        <v>-423.10976023243137</v>
      </c>
      <c r="K11" s="26">
        <f t="shared" si="2"/>
        <v>-425.75419623388404</v>
      </c>
      <c r="L11" s="26">
        <f t="shared" si="2"/>
        <v>-428.41515996034576</v>
      </c>
      <c r="M11" s="26">
        <f t="shared" si="2"/>
        <v>-431.09275471009795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CA3FD-DC9D-4DE3-AC49-8CFDEFD6F3D0}">
  <dimension ref="A1:F10"/>
  <sheetViews>
    <sheetView workbookViewId="0">
      <selection activeCell="E7" sqref="E7"/>
    </sheetView>
  </sheetViews>
  <sheetFormatPr baseColWidth="10" defaultRowHeight="14.4" x14ac:dyDescent="0.3"/>
  <cols>
    <col min="1" max="1" width="28.6640625" customWidth="1"/>
    <col min="3" max="3" width="6.5546875" customWidth="1"/>
    <col min="4" max="4" width="16.33203125" customWidth="1"/>
    <col min="5" max="5" width="12.33203125" bestFit="1" customWidth="1"/>
    <col min="6" max="6" width="41.109375" customWidth="1"/>
  </cols>
  <sheetData>
    <row r="1" spans="1:6" x14ac:dyDescent="0.3">
      <c r="A1" s="10" t="s">
        <v>45</v>
      </c>
    </row>
    <row r="3" spans="1:6" x14ac:dyDescent="0.3">
      <c r="A3" s="18" t="s">
        <v>39</v>
      </c>
      <c r="B3" s="27">
        <v>10000</v>
      </c>
      <c r="D3" s="18" t="s">
        <v>41</v>
      </c>
      <c r="E3">
        <v>1</v>
      </c>
    </row>
    <row r="4" spans="1:6" x14ac:dyDescent="0.3">
      <c r="A4" s="18" t="s">
        <v>47</v>
      </c>
      <c r="B4" s="7">
        <v>4.4999999999999998E-2</v>
      </c>
      <c r="D4" s="18" t="s">
        <v>44</v>
      </c>
      <c r="E4">
        <v>12</v>
      </c>
    </row>
    <row r="5" spans="1:6" x14ac:dyDescent="0.3">
      <c r="A5" s="18" t="s">
        <v>48</v>
      </c>
      <c r="B5">
        <v>36</v>
      </c>
    </row>
    <row r="6" spans="1:6" x14ac:dyDescent="0.3">
      <c r="A6" s="18" t="s">
        <v>4</v>
      </c>
      <c r="B6">
        <v>0</v>
      </c>
      <c r="D6" s="18" t="s">
        <v>42</v>
      </c>
      <c r="E6" s="26">
        <f>CUMPRINC(B4/12,B5,B3,E3,E4,B6)</f>
        <v>-3184.7844323467184</v>
      </c>
      <c r="F6" s="6" t="str">
        <f ca="1">_xlfn.FORMULATEXT(E6)</f>
        <v>=KUMKAPITAL(B4/12;B5;B3;E3;E4;B6)</v>
      </c>
    </row>
    <row r="7" spans="1:6" x14ac:dyDescent="0.3">
      <c r="D7" s="29" t="s">
        <v>43</v>
      </c>
      <c r="E7" s="28">
        <f>CUMIPMT(B4/12,B5,B3,E3,E4,B6)</f>
        <v>-384.84650505835043</v>
      </c>
      <c r="F7" s="31" t="str">
        <f ca="1">_xlfn.FORMULATEXT(E7)</f>
        <v>=KUMZINSZ(B4/12;B5;B3;E3;E4;B6)</v>
      </c>
    </row>
    <row r="8" spans="1:6" x14ac:dyDescent="0.3">
      <c r="A8" s="18" t="s">
        <v>40</v>
      </c>
      <c r="B8" s="26">
        <v>0</v>
      </c>
      <c r="D8" s="10" t="s">
        <v>50</v>
      </c>
      <c r="E8" s="30">
        <f>SUM(E6:E7)</f>
        <v>-3569.6309374050688</v>
      </c>
      <c r="F8" s="6" t="str">
        <f ca="1">_xlfn.FORMULATEXT(E8)</f>
        <v>=SUMME(E6:E7)</v>
      </c>
    </row>
    <row r="9" spans="1:6" x14ac:dyDescent="0.3">
      <c r="A9" s="29" t="s">
        <v>46</v>
      </c>
      <c r="B9" s="28">
        <f>PMT(B4/12,B5,B3,B8,0)</f>
        <v>-297.46924478375576</v>
      </c>
    </row>
    <row r="10" spans="1:6" x14ac:dyDescent="0.3">
      <c r="A10" s="10" t="s">
        <v>49</v>
      </c>
      <c r="B10" s="30">
        <f>B9*12</f>
        <v>-3569.6309374050688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ZW</vt:lpstr>
      <vt:lpstr>BW</vt:lpstr>
      <vt:lpstr>RMZ</vt:lpstr>
      <vt:lpstr>ZZR</vt:lpstr>
      <vt:lpstr>ZINS-1</vt:lpstr>
      <vt:lpstr>ZINS 2</vt:lpstr>
      <vt:lpstr>Zins und Tilgung</vt:lpstr>
      <vt:lpstr>Monatlicher Tilgungsplan</vt:lpstr>
      <vt:lpstr>KUMZINSZ  und KUMKAPITAL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2023-10-20T09:39:25Z</dcterms:created>
  <dcterms:modified xsi:type="dcterms:W3CDTF">2023-10-20T09:39:29Z</dcterms:modified>
</cp:coreProperties>
</file>