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Safe\Jahr 2020\Pruefungstrainer 2020\Loesungen\Kap_5\"/>
    </mc:Choice>
  </mc:AlternateContent>
  <bookViews>
    <workbookView xWindow="0" yWindow="0" windowWidth="28800" windowHeight="11835" activeTab="2"/>
  </bookViews>
  <sheets>
    <sheet name="Personaldaten" sheetId="1" r:id="rId1"/>
    <sheet name="Verträge" sheetId="2" r:id="rId2"/>
    <sheet name="Zwischenprüfung" sheetId="3" r:id="rId3"/>
    <sheet name="Formeln_Zwischenprüfung" sheetId="6" r:id="rId4"/>
    <sheet name="Prüfung" sheetId="4" r:id="rId5"/>
    <sheet name="Fehlzeiten" sheetId="5"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6" l="1"/>
  <c r="F18" i="6"/>
  <c r="G18" i="6" s="1"/>
  <c r="E18" i="6"/>
  <c r="D18" i="6"/>
  <c r="C18" i="6"/>
  <c r="I17" i="6"/>
  <c r="F17" i="6"/>
  <c r="G17" i="6" s="1"/>
  <c r="E17" i="6"/>
  <c r="D17" i="6"/>
  <c r="C17" i="6"/>
  <c r="I16" i="6"/>
  <c r="F16" i="6"/>
  <c r="G16" i="6" s="1"/>
  <c r="E16" i="6"/>
  <c r="D16" i="6"/>
  <c r="C16" i="6"/>
  <c r="I15" i="6"/>
  <c r="F15" i="6"/>
  <c r="G15" i="6" s="1"/>
  <c r="E15" i="6"/>
  <c r="D15" i="6"/>
  <c r="C15" i="6"/>
  <c r="I14" i="6"/>
  <c r="F14" i="6"/>
  <c r="G14" i="6" s="1"/>
  <c r="E14" i="6"/>
  <c r="D14" i="6"/>
  <c r="C14" i="6"/>
  <c r="I13" i="6"/>
  <c r="F13" i="6"/>
  <c r="G13" i="6" s="1"/>
  <c r="E13" i="6"/>
  <c r="D13" i="6"/>
  <c r="C13" i="6"/>
  <c r="I11" i="6"/>
  <c r="F11" i="6"/>
  <c r="G11" i="6" s="1"/>
  <c r="E11" i="6"/>
  <c r="D11" i="6"/>
  <c r="C11" i="6"/>
  <c r="I10" i="6"/>
  <c r="F10" i="6"/>
  <c r="G10" i="6" s="1"/>
  <c r="E10" i="6"/>
  <c r="D10" i="6"/>
  <c r="C10" i="6"/>
  <c r="I9" i="6"/>
  <c r="F9" i="6"/>
  <c r="G9" i="6" s="1"/>
  <c r="E9" i="6"/>
  <c r="D9" i="6"/>
  <c r="C9" i="6"/>
  <c r="I8" i="6"/>
  <c r="F8" i="6"/>
  <c r="G8" i="6" s="1"/>
  <c r="E8" i="6"/>
  <c r="D8" i="6"/>
  <c r="C8" i="6"/>
  <c r="I7" i="6"/>
  <c r="F7" i="6"/>
  <c r="G7" i="6" s="1"/>
  <c r="E7" i="6"/>
  <c r="D7" i="6"/>
  <c r="C7" i="6"/>
  <c r="I6" i="6"/>
  <c r="F6" i="6"/>
  <c r="G6" i="6" s="1"/>
  <c r="E6" i="6"/>
  <c r="D6" i="6"/>
  <c r="C6" i="6"/>
  <c r="I5" i="6"/>
  <c r="F5" i="6"/>
  <c r="G5" i="6" s="1"/>
  <c r="E5" i="6"/>
  <c r="D5" i="6"/>
  <c r="C5" i="6"/>
  <c r="N5" i="6" s="1"/>
  <c r="S5" i="6" l="1"/>
  <c r="R5" i="6"/>
  <c r="P5" i="6"/>
  <c r="P6" i="6"/>
  <c r="N6" i="6"/>
  <c r="S6" i="6" l="1"/>
  <c r="R6" i="6"/>
  <c r="N7" i="6"/>
  <c r="O5" i="6" s="1"/>
  <c r="P7" i="6"/>
  <c r="Q5" i="6" s="1"/>
  <c r="I5" i="3"/>
  <c r="I6" i="3"/>
  <c r="I14" i="3"/>
  <c r="I7" i="3"/>
  <c r="I8" i="3"/>
  <c r="I9" i="3"/>
  <c r="I15" i="3"/>
  <c r="I16" i="3"/>
  <c r="I17" i="3"/>
  <c r="I18" i="3"/>
  <c r="I10" i="3"/>
  <c r="I11" i="3"/>
  <c r="I13" i="3"/>
  <c r="E5" i="3"/>
  <c r="E6" i="3"/>
  <c r="E14" i="3"/>
  <c r="E7" i="3"/>
  <c r="E8" i="3"/>
  <c r="E9" i="3"/>
  <c r="E15" i="3"/>
  <c r="E16" i="3"/>
  <c r="E17" i="3"/>
  <c r="E18" i="3"/>
  <c r="E10" i="3"/>
  <c r="E11" i="3"/>
  <c r="E13" i="3"/>
  <c r="D5" i="3"/>
  <c r="F5" i="3"/>
  <c r="G5" i="3" s="1"/>
  <c r="D6" i="3"/>
  <c r="F6" i="3"/>
  <c r="G6" i="3" s="1"/>
  <c r="D14" i="3"/>
  <c r="F14" i="3"/>
  <c r="G14" i="3" s="1"/>
  <c r="D7" i="3"/>
  <c r="F7" i="3"/>
  <c r="G7" i="3" s="1"/>
  <c r="D8" i="3"/>
  <c r="F8" i="3"/>
  <c r="G8" i="3" s="1"/>
  <c r="D9" i="3"/>
  <c r="F9" i="3"/>
  <c r="G9" i="3" s="1"/>
  <c r="D15" i="3"/>
  <c r="F15" i="3"/>
  <c r="G15" i="3" s="1"/>
  <c r="D16" i="3"/>
  <c r="F16" i="3"/>
  <c r="G16" i="3" s="1"/>
  <c r="D17" i="3"/>
  <c r="F17" i="3"/>
  <c r="G17" i="3" s="1"/>
  <c r="D18" i="3"/>
  <c r="F18" i="3"/>
  <c r="G18" i="3" s="1"/>
  <c r="D10" i="3"/>
  <c r="F10" i="3"/>
  <c r="G10" i="3" s="1"/>
  <c r="D11" i="3"/>
  <c r="F11" i="3"/>
  <c r="G11" i="3" s="1"/>
  <c r="F13" i="3"/>
  <c r="G13" i="3" s="1"/>
  <c r="D13" i="3"/>
  <c r="C5" i="3"/>
  <c r="C6" i="3"/>
  <c r="C14" i="3"/>
  <c r="C7" i="3"/>
  <c r="C8" i="3"/>
  <c r="C9" i="3"/>
  <c r="C15" i="3"/>
  <c r="C16" i="3"/>
  <c r="C17" i="3"/>
  <c r="C18" i="3"/>
  <c r="C10" i="3"/>
  <c r="C11" i="3"/>
  <c r="C13" i="3"/>
  <c r="Q6" i="6" l="1"/>
  <c r="E24" i="3"/>
  <c r="C23" i="3"/>
  <c r="C24" i="3"/>
  <c r="E23" i="3"/>
  <c r="O6" i="6"/>
  <c r="E25" i="3" l="1"/>
  <c r="F24" i="3" s="1"/>
  <c r="G24" i="3"/>
  <c r="H24" i="3"/>
  <c r="D24" i="3"/>
  <c r="G23" i="3"/>
  <c r="C25" i="3"/>
  <c r="D23" i="3" s="1"/>
  <c r="H23" i="3"/>
  <c r="F23" i="3" l="1"/>
</calcChain>
</file>

<file path=xl/sharedStrings.xml><?xml version="1.0" encoding="utf-8"?>
<sst xmlns="http://schemas.openxmlformats.org/spreadsheetml/2006/main" count="348" uniqueCount="137">
  <si>
    <t>Geburtsdatum</t>
  </si>
  <si>
    <t>Anrede</t>
  </si>
  <si>
    <t>Vorname</t>
  </si>
  <si>
    <t>Name</t>
  </si>
  <si>
    <t>Straße</t>
  </si>
  <si>
    <t>Plz</t>
  </si>
  <si>
    <t>Ort</t>
  </si>
  <si>
    <t>Rosenweg 23</t>
  </si>
  <si>
    <t>Betzdorf</t>
  </si>
  <si>
    <t>Haubergweg 9</t>
  </si>
  <si>
    <t>Höfergarten 8</t>
  </si>
  <si>
    <t>Kirchen</t>
  </si>
  <si>
    <t>Buschhof</t>
  </si>
  <si>
    <t>München</t>
  </si>
  <si>
    <t>Kirchstraße 6</t>
  </si>
  <si>
    <t>Büdenholz</t>
  </si>
  <si>
    <t>Stadtring 12</t>
  </si>
  <si>
    <t>Köln</t>
  </si>
  <si>
    <t>Postfach 128</t>
  </si>
  <si>
    <t>Königsallee</t>
  </si>
  <si>
    <t>Berlin</t>
  </si>
  <si>
    <t>Hauptstraße 234</t>
  </si>
  <si>
    <t>Königstein</t>
  </si>
  <si>
    <t>Postfach 1023</t>
  </si>
  <si>
    <t>Zwergenstadt</t>
  </si>
  <si>
    <t>Hubertus-Weg 3</t>
  </si>
  <si>
    <t>Sandstraße 45</t>
  </si>
  <si>
    <t>Brühlfeld 22</t>
  </si>
  <si>
    <t>Innerer Ring 45</t>
  </si>
  <si>
    <t>Stuttgart</t>
  </si>
  <si>
    <t>Hofwiese 55</t>
  </si>
  <si>
    <t>Düsseldorf</t>
  </si>
  <si>
    <t>Adam</t>
  </si>
  <si>
    <t>Zenzer</t>
  </si>
  <si>
    <t>Wilhelm</t>
  </si>
  <si>
    <t>Raudis</t>
  </si>
  <si>
    <t>Strick</t>
  </si>
  <si>
    <t>Klaus</t>
  </si>
  <si>
    <t>Imann</t>
  </si>
  <si>
    <t>Fuchs</t>
  </si>
  <si>
    <t>Fröhlich</t>
  </si>
  <si>
    <t>Bär</t>
  </si>
  <si>
    <t>Oscas</t>
  </si>
  <si>
    <t>Paulsen</t>
  </si>
  <si>
    <t>Richter</t>
  </si>
  <si>
    <t>Bauer</t>
  </si>
  <si>
    <t>Helm</t>
  </si>
  <si>
    <t>Wolf</t>
  </si>
  <si>
    <t>Münch</t>
  </si>
  <si>
    <t>Glaser</t>
  </si>
  <si>
    <t>Tisch</t>
  </si>
  <si>
    <t>Heinze</t>
  </si>
  <si>
    <t>Zacharias</t>
  </si>
  <si>
    <t>Ullmann</t>
  </si>
  <si>
    <t>Helberg</t>
  </si>
  <si>
    <t>Trichter</t>
  </si>
  <si>
    <t>Weyer</t>
  </si>
  <si>
    <t>Klein</t>
  </si>
  <si>
    <t>Lehmann</t>
  </si>
  <si>
    <t>Müller H.</t>
  </si>
  <si>
    <t>Josten</t>
  </si>
  <si>
    <t>Herrn</t>
  </si>
  <si>
    <t>Frau</t>
  </si>
  <si>
    <t>Personalnummer</t>
  </si>
  <si>
    <t>Lehrjahr</t>
  </si>
  <si>
    <t>Knechtstedener Str. 25-28</t>
  </si>
  <si>
    <t>Dormagen</t>
  </si>
  <si>
    <t>Siempelkampstraße 50 b</t>
  </si>
  <si>
    <t>Krefeld</t>
  </si>
  <si>
    <t>Stockumer Kirchstraße 11</t>
  </si>
  <si>
    <t>Hoffeldstraße 33</t>
  </si>
  <si>
    <t>Oberrather Str. 228</t>
  </si>
  <si>
    <t>Schleefstraße 50</t>
  </si>
  <si>
    <t>Dortmund</t>
  </si>
  <si>
    <t>Herner Str. 41</t>
  </si>
  <si>
    <t>Bochum</t>
  </si>
  <si>
    <t>Johannastraße 12-18</t>
  </si>
  <si>
    <t>Gelsenkirchen</t>
  </si>
  <si>
    <t>Bannemer Feld 16</t>
  </si>
  <si>
    <t>Hünxe</t>
  </si>
  <si>
    <t>Heisinger Str. 41</t>
  </si>
  <si>
    <t>Essen</t>
  </si>
  <si>
    <t>Züchnerstraße 80</t>
  </si>
  <si>
    <t>Koblenz</t>
  </si>
  <si>
    <t>Armbachsaue 6</t>
  </si>
  <si>
    <t>Bad Salzungen</t>
  </si>
  <si>
    <t>Friedrich-Bessel-Straße 80</t>
  </si>
  <si>
    <t>Bergheim</t>
  </si>
  <si>
    <t>Prager Ring 10 b</t>
  </si>
  <si>
    <t>Aachen</t>
  </si>
  <si>
    <t>Werner</t>
  </si>
  <si>
    <t>Sibille</t>
  </si>
  <si>
    <t>Manuela</t>
  </si>
  <si>
    <t>Gisela</t>
  </si>
  <si>
    <t>Heinrich</t>
  </si>
  <si>
    <t>Peter</t>
  </si>
  <si>
    <t>Toni</t>
  </si>
  <si>
    <t>Tina</t>
  </si>
  <si>
    <t>Helga</t>
  </si>
  <si>
    <t>Fabienne</t>
  </si>
  <si>
    <t>Jutta</t>
  </si>
  <si>
    <t>Franziska</t>
  </si>
  <si>
    <t>Ullrich</t>
  </si>
  <si>
    <t>Kevin</t>
  </si>
  <si>
    <t>Günther</t>
  </si>
  <si>
    <t>Helmut</t>
  </si>
  <si>
    <t>Monika</t>
  </si>
  <si>
    <t>Beate</t>
  </si>
  <si>
    <t>Horst</t>
  </si>
  <si>
    <t>Patrick</t>
  </si>
  <si>
    <t>Wayne</t>
  </si>
  <si>
    <t>Larissa</t>
  </si>
  <si>
    <t>Alexej</t>
  </si>
  <si>
    <t>Victoria</t>
  </si>
  <si>
    <t>Agnes</t>
  </si>
  <si>
    <t>Frank</t>
  </si>
  <si>
    <t>BaV</t>
  </si>
  <si>
    <t>VM</t>
  </si>
  <si>
    <t>P-Termin</t>
  </si>
  <si>
    <t>FZ</t>
  </si>
  <si>
    <t>Nachname</t>
  </si>
  <si>
    <t xml:space="preserve">Geburtsdatum </t>
  </si>
  <si>
    <t>Auswertung Zwischenprüfung</t>
  </si>
  <si>
    <t>Note</t>
  </si>
  <si>
    <t>Prämie</t>
  </si>
  <si>
    <t>Alter</t>
  </si>
  <si>
    <t xml:space="preserve">Auswertungstabelle </t>
  </si>
  <si>
    <t>Anzahl</t>
  </si>
  <si>
    <t>Anteil in %</t>
  </si>
  <si>
    <t>Gesamt</t>
  </si>
  <si>
    <t>Gesamt-prämie</t>
  </si>
  <si>
    <t>Prämien-anteil in %</t>
  </si>
  <si>
    <t>Durchschnitts-
note</t>
  </si>
  <si>
    <t>Durchschnitts-
alter</t>
  </si>
  <si>
    <t>weibliche Azubis</t>
  </si>
  <si>
    <t>männliche Azubis</t>
  </si>
  <si>
    <t>Prämien-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</si>
</sst>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00"/>
    <numFmt numFmtId="165" formatCode="0.0"/>
  </numFmts>
  <fonts count="6" x14ac:knownFonts="1">
    <font>
      <sz val="11"/>
      <color theme="1"/>
      <name val="Calibri"/>
      <family val="2"/>
      <scheme val="minor"/>
    </font>
    <font>
      <sz val="10"/>
      <name val="Arial"/>
      <family val="2"/>
    </font>
    <font>
      <sz val="11"/>
      <color theme="1"/>
      <name val="Calibri"/>
      <family val="2"/>
      <scheme val="minor"/>
    </font>
    <font>
      <sz val="10"/>
      <color theme="1"/>
      <name val="Arial"/>
      <family val="2"/>
    </font>
    <font>
      <b/>
      <sz val="10"/>
      <color theme="1"/>
      <name val="Arial"/>
      <family val="2"/>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xf numFmtId="0" fontId="1" fillId="0" borderId="0"/>
    <xf numFmtId="9" fontId="2" fillId="0" borderId="0" applyFont="0" applyFill="0" applyBorder="0" applyAlignment="0" applyProtection="0"/>
  </cellStyleXfs>
  <cellXfs count="28">
    <xf numFmtId="0" fontId="0" fillId="0" borderId="0" xfId="0"/>
    <xf numFmtId="14" fontId="0" fillId="0" borderId="0" xfId="0" applyNumberFormat="1"/>
    <xf numFmtId="164" fontId="1" fillId="0" borderId="0" xfId="1" applyNumberFormat="1" applyFont="1" applyBorder="1" applyAlignment="1">
      <alignment horizontal="left"/>
    </xf>
    <xf numFmtId="16" fontId="0" fillId="0" borderId="0" xfId="0" applyNumberFormat="1"/>
    <xf numFmtId="0" fontId="3" fillId="0" borderId="0" xfId="0" applyFont="1"/>
    <xf numFmtId="0" fontId="3" fillId="0" borderId="1" xfId="0" applyFont="1" applyBorder="1"/>
    <xf numFmtId="0" fontId="0" fillId="0" borderId="1" xfId="0" applyBorder="1"/>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14" fontId="3" fillId="0" borderId="1" xfId="0" applyNumberFormat="1" applyFont="1" applyBorder="1"/>
    <xf numFmtId="0" fontId="3" fillId="0" borderId="1" xfId="0" applyNumberFormat="1" applyFont="1" applyBorder="1"/>
    <xf numFmtId="44" fontId="3" fillId="0" borderId="1" xfId="0" applyNumberFormat="1" applyFont="1" applyBorder="1"/>
    <xf numFmtId="0" fontId="0" fillId="0" borderId="5" xfId="0" applyBorder="1"/>
    <xf numFmtId="0" fontId="3" fillId="0" borderId="5" xfId="0" applyFont="1" applyBorder="1"/>
    <xf numFmtId="14" fontId="3" fillId="0" borderId="5" xfId="0" applyNumberFormat="1" applyFont="1" applyBorder="1"/>
    <xf numFmtId="0" fontId="3" fillId="0" borderId="5" xfId="0" applyNumberFormat="1" applyFont="1" applyBorder="1"/>
    <xf numFmtId="44" fontId="3" fillId="0" borderId="5" xfId="0" applyNumberFormat="1" applyFont="1" applyBorder="1"/>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0" fontId="3" fillId="0" borderId="1" xfId="2" applyNumberFormat="1" applyFont="1" applyBorder="1"/>
    <xf numFmtId="10" fontId="3" fillId="0" borderId="1" xfId="0" applyNumberFormat="1" applyFont="1" applyBorder="1"/>
    <xf numFmtId="2" fontId="3" fillId="0" borderId="1" xfId="0" applyNumberFormat="1" applyFont="1" applyBorder="1"/>
    <xf numFmtId="165" fontId="3" fillId="0" borderId="1" xfId="0" applyNumberFormat="1" applyFont="1" applyBorder="1"/>
    <xf numFmtId="0" fontId="5" fillId="0" borderId="1" xfId="0" applyFont="1" applyBorder="1"/>
    <xf numFmtId="0" fontId="5" fillId="0" borderId="5" xfId="0" applyFont="1" applyBorder="1"/>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cellXfs>
  <cellStyles count="3">
    <cellStyle name="Prozent" xfId="2" builtinId="5"/>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2382</xdr:colOff>
      <xdr:row>25</xdr:row>
      <xdr:rowOff>83344</xdr:rowOff>
    </xdr:from>
    <xdr:to>
      <xdr:col>9</xdr:col>
      <xdr:colOff>757238</xdr:colOff>
      <xdr:row>32</xdr:row>
      <xdr:rowOff>95249</xdr:rowOff>
    </xdr:to>
    <xdr:sp macro="" textlink="">
      <xdr:nvSpPr>
        <xdr:cNvPr id="2" name="Textfeld 1">
          <a:extLst>
            <a:ext uri="{FF2B5EF4-FFF2-40B4-BE49-F238E27FC236}">
              <a16:creationId xmlns:a16="http://schemas.microsoft.com/office/drawing/2014/main" id="{BF9DEC16-3907-4FEF-A3A0-D412BE8370BD}"/>
            </a:ext>
          </a:extLst>
        </xdr:cNvPr>
        <xdr:cNvSpPr txBox="1"/>
      </xdr:nvSpPr>
      <xdr:spPr>
        <a:xfrm>
          <a:off x="252413" y="5083969"/>
          <a:ext cx="8601075" cy="11787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Stellungsnahme:</a:t>
          </a:r>
          <a:r>
            <a:rPr lang="de-DE" sz="1100" baseline="0"/>
            <a:t>  Frau Pilz hat mit ihrer Behauptung, dass die männlichen Auszubildenden einen geringeren Anteil an der Gesamtprämien erhalten werden unrecht. Im Gegenteil, obwohl diese in der Minderheit sind, haben Sie einen Gesamtprämienanteil von 850,00 € errreicht. </a:t>
          </a:r>
        </a:p>
        <a:p>
          <a:endParaRPr lang="de-DE" sz="1100" baseline="0"/>
        </a:p>
        <a:p>
          <a:r>
            <a:rPr lang="de-DE" sz="1100"/>
            <a:t>Auch mit der Behauptung,</a:t>
          </a:r>
          <a:r>
            <a:rPr lang="de-DE" sz="1100" baseline="0"/>
            <a:t> dass die weiblichen Ausbildenden bessere Noten erreichen würden, hat sie unrecht. Sie sind zwar im Durchschnitt älter als ihre männlichen  Kollegen, trotzdem haben die männlichen Auszubildenden das bessere Gesamtergebnis von 2,5 im Durchschnitt zu 2,7 erreicht. </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133350</xdr:colOff>
      <xdr:row>8</xdr:row>
      <xdr:rowOff>9526</xdr:rowOff>
    </xdr:from>
    <xdr:to>
      <xdr:col>18</xdr:col>
      <xdr:colOff>971550</xdr:colOff>
      <xdr:row>15</xdr:row>
      <xdr:rowOff>123826</xdr:rowOff>
    </xdr:to>
    <xdr:sp macro="" textlink="">
      <xdr:nvSpPr>
        <xdr:cNvPr id="2" name="Textfeld 1">
          <a:extLst>
            <a:ext uri="{FF2B5EF4-FFF2-40B4-BE49-F238E27FC236}">
              <a16:creationId xmlns:a16="http://schemas.microsoft.com/office/drawing/2014/main" id="{59F5C316-0387-49FF-9FFE-7ACB89DC09D2}"/>
            </a:ext>
          </a:extLst>
        </xdr:cNvPr>
        <xdr:cNvSpPr txBox="1"/>
      </xdr:nvSpPr>
      <xdr:spPr>
        <a:xfrm>
          <a:off x="9610725" y="1781176"/>
          <a:ext cx="6677025"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Stellungsnahme:</a:t>
          </a:r>
          <a:r>
            <a:rPr lang="de-DE" sz="1100" baseline="0"/>
            <a:t>  Frau Pilz hat mit ihrer Behauptung, dass die männlichen Auszubildenden einen geringeren Anteil an der Gesamtprämien erhalten werden unrecht. Im Gegenteil, obwohl sie in der Minderheit sind, haben Sie einen Gesamtprämienanteil vn 850,00 € errreicht. </a:t>
          </a:r>
        </a:p>
        <a:p>
          <a:endParaRPr lang="de-DE" sz="1100" baseline="0"/>
        </a:p>
        <a:p>
          <a:r>
            <a:rPr lang="de-DE" sz="1100"/>
            <a:t>Auch mit der Behauptung,</a:t>
          </a:r>
          <a:r>
            <a:rPr lang="de-DE" sz="1100" baseline="0"/>
            <a:t> dass die weiblichen Ausbildenden bessere Noten erreichen würden, hat sie unrecht. Sie sind zwar im Durchschnitt älter als ihre männlichen  Kollegen, trotzdem haben die männlichen Auszubildenden das bessere Gesamtergebnis von 2,5 im Durchchnitt zu 2,7 erreicht. </a:t>
          </a:r>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2"/>
  <sheetViews>
    <sheetView workbookViewId="0">
      <selection activeCell="M13" sqref="M13"/>
    </sheetView>
  </sheetViews>
  <sheetFormatPr baseColWidth="10" defaultRowHeight="15" x14ac:dyDescent="0.25"/>
  <cols>
    <col min="1" max="1" width="16.42578125" bestFit="1" customWidth="1"/>
    <col min="5" max="5" width="24.42578125" bestFit="1" customWidth="1"/>
    <col min="6" max="6" width="6" bestFit="1" customWidth="1"/>
    <col min="7" max="7" width="15.28515625" bestFit="1" customWidth="1"/>
    <col min="8" max="8" width="13.7109375" bestFit="1" customWidth="1"/>
    <col min="10" max="10" width="12.5703125" bestFit="1" customWidth="1"/>
    <col min="13" max="13" width="12.5703125" bestFit="1" customWidth="1"/>
  </cols>
  <sheetData>
    <row r="3" spans="1:9" x14ac:dyDescent="0.25">
      <c r="A3" t="s">
        <v>63</v>
      </c>
      <c r="B3" t="s">
        <v>1</v>
      </c>
      <c r="C3" t="s">
        <v>2</v>
      </c>
      <c r="D3" t="s">
        <v>3</v>
      </c>
      <c r="E3" t="s">
        <v>4</v>
      </c>
      <c r="F3" t="s">
        <v>5</v>
      </c>
      <c r="G3" t="s">
        <v>6</v>
      </c>
      <c r="H3" t="s">
        <v>0</v>
      </c>
      <c r="I3" t="s">
        <v>64</v>
      </c>
    </row>
    <row r="4" spans="1:9" x14ac:dyDescent="0.25">
      <c r="A4">
        <v>125</v>
      </c>
      <c r="B4" t="s">
        <v>61</v>
      </c>
      <c r="C4" t="s">
        <v>90</v>
      </c>
      <c r="D4" s="2" t="s">
        <v>32</v>
      </c>
      <c r="E4" t="s">
        <v>7</v>
      </c>
      <c r="F4">
        <v>40549</v>
      </c>
      <c r="G4" t="s">
        <v>31</v>
      </c>
      <c r="H4" s="1">
        <v>36244</v>
      </c>
      <c r="I4">
        <v>3</v>
      </c>
    </row>
    <row r="5" spans="1:9" x14ac:dyDescent="0.25">
      <c r="A5">
        <v>126</v>
      </c>
      <c r="B5" t="s">
        <v>62</v>
      </c>
      <c r="C5" t="s">
        <v>91</v>
      </c>
      <c r="D5" s="2" t="s">
        <v>34</v>
      </c>
      <c r="E5" t="s">
        <v>10</v>
      </c>
      <c r="F5">
        <v>57548</v>
      </c>
      <c r="G5" t="s">
        <v>11</v>
      </c>
      <c r="H5" s="1">
        <v>36892</v>
      </c>
      <c r="I5">
        <v>3</v>
      </c>
    </row>
    <row r="6" spans="1:9" x14ac:dyDescent="0.25">
      <c r="A6">
        <v>127</v>
      </c>
      <c r="B6" t="s">
        <v>62</v>
      </c>
      <c r="C6" t="s">
        <v>92</v>
      </c>
      <c r="D6" s="2" t="s">
        <v>42</v>
      </c>
      <c r="E6" t="s">
        <v>25</v>
      </c>
      <c r="F6">
        <v>59103</v>
      </c>
      <c r="G6" t="s">
        <v>24</v>
      </c>
      <c r="H6" s="1">
        <v>36437</v>
      </c>
      <c r="I6">
        <v>3</v>
      </c>
    </row>
    <row r="7" spans="1:9" x14ac:dyDescent="0.25">
      <c r="A7">
        <v>128</v>
      </c>
      <c r="B7" t="s">
        <v>62</v>
      </c>
      <c r="C7" t="s">
        <v>93</v>
      </c>
      <c r="D7" s="2" t="s">
        <v>48</v>
      </c>
      <c r="E7" t="s">
        <v>65</v>
      </c>
      <c r="F7">
        <v>41540</v>
      </c>
      <c r="G7" t="s">
        <v>66</v>
      </c>
      <c r="H7" s="1">
        <v>36996</v>
      </c>
      <c r="I7">
        <v>3</v>
      </c>
    </row>
    <row r="8" spans="1:9" x14ac:dyDescent="0.25">
      <c r="A8">
        <v>129</v>
      </c>
      <c r="B8" t="s">
        <v>61</v>
      </c>
      <c r="C8" t="s">
        <v>94</v>
      </c>
      <c r="D8" s="2" t="s">
        <v>51</v>
      </c>
      <c r="E8" t="s">
        <v>67</v>
      </c>
      <c r="F8">
        <v>47803</v>
      </c>
      <c r="G8" t="s">
        <v>68</v>
      </c>
      <c r="H8" s="1">
        <v>36178</v>
      </c>
      <c r="I8">
        <v>3</v>
      </c>
    </row>
    <row r="9" spans="1:9" x14ac:dyDescent="0.25">
      <c r="A9">
        <v>130</v>
      </c>
      <c r="B9" t="s">
        <v>61</v>
      </c>
      <c r="C9" t="s">
        <v>95</v>
      </c>
      <c r="D9" s="2" t="s">
        <v>58</v>
      </c>
      <c r="E9" t="s">
        <v>69</v>
      </c>
      <c r="F9">
        <v>40474</v>
      </c>
      <c r="G9" t="s">
        <v>31</v>
      </c>
      <c r="H9" s="1">
        <v>36153</v>
      </c>
      <c r="I9">
        <v>3</v>
      </c>
    </row>
    <row r="10" spans="1:9" x14ac:dyDescent="0.25">
      <c r="A10">
        <v>131</v>
      </c>
      <c r="B10" t="s">
        <v>61</v>
      </c>
      <c r="C10" t="s">
        <v>37</v>
      </c>
      <c r="D10" s="2" t="s">
        <v>59</v>
      </c>
      <c r="E10" t="s">
        <v>70</v>
      </c>
      <c r="F10">
        <v>40235</v>
      </c>
      <c r="G10" t="s">
        <v>31</v>
      </c>
      <c r="H10" s="1">
        <v>36386</v>
      </c>
      <c r="I10">
        <v>3</v>
      </c>
    </row>
    <row r="11" spans="1:9" x14ac:dyDescent="0.25">
      <c r="A11">
        <v>132</v>
      </c>
      <c r="B11" t="s">
        <v>61</v>
      </c>
      <c r="C11" t="s">
        <v>96</v>
      </c>
      <c r="D11" s="2" t="s">
        <v>35</v>
      </c>
      <c r="E11" t="s">
        <v>12</v>
      </c>
      <c r="F11">
        <v>80000</v>
      </c>
      <c r="G11" t="s">
        <v>13</v>
      </c>
      <c r="H11" s="1">
        <v>36632</v>
      </c>
      <c r="I11">
        <v>2</v>
      </c>
    </row>
    <row r="12" spans="1:9" x14ac:dyDescent="0.25">
      <c r="A12">
        <v>133</v>
      </c>
      <c r="B12" t="s">
        <v>62</v>
      </c>
      <c r="C12" t="s">
        <v>97</v>
      </c>
      <c r="D12" s="2" t="s">
        <v>36</v>
      </c>
      <c r="E12" t="s">
        <v>14</v>
      </c>
      <c r="F12">
        <v>57555</v>
      </c>
      <c r="G12" t="s">
        <v>15</v>
      </c>
      <c r="H12" s="1">
        <v>36524</v>
      </c>
      <c r="I12">
        <v>2</v>
      </c>
    </row>
    <row r="13" spans="1:9" x14ac:dyDescent="0.25">
      <c r="A13">
        <v>134</v>
      </c>
      <c r="B13" t="s">
        <v>62</v>
      </c>
      <c r="C13" t="s">
        <v>98</v>
      </c>
      <c r="D13" s="2" t="s">
        <v>37</v>
      </c>
      <c r="E13" t="s">
        <v>16</v>
      </c>
      <c r="F13">
        <v>50012</v>
      </c>
      <c r="G13" t="s">
        <v>17</v>
      </c>
      <c r="H13" s="1">
        <v>36937</v>
      </c>
      <c r="I13">
        <v>2</v>
      </c>
    </row>
    <row r="14" spans="1:9" x14ac:dyDescent="0.25">
      <c r="A14">
        <v>135</v>
      </c>
      <c r="B14" t="s">
        <v>61</v>
      </c>
      <c r="C14" t="s">
        <v>95</v>
      </c>
      <c r="D14" s="2" t="s">
        <v>38</v>
      </c>
      <c r="E14" t="s">
        <v>18</v>
      </c>
      <c r="F14">
        <v>40549</v>
      </c>
      <c r="G14" t="s">
        <v>31</v>
      </c>
      <c r="H14" s="1">
        <v>36472</v>
      </c>
      <c r="I14">
        <v>2</v>
      </c>
    </row>
    <row r="15" spans="1:9" x14ac:dyDescent="0.25">
      <c r="A15">
        <v>136</v>
      </c>
      <c r="B15" t="s">
        <v>62</v>
      </c>
      <c r="C15" t="s">
        <v>99</v>
      </c>
      <c r="D15" s="2" t="s">
        <v>40</v>
      </c>
      <c r="E15" t="s">
        <v>21</v>
      </c>
      <c r="F15">
        <v>80005</v>
      </c>
      <c r="G15" t="s">
        <v>22</v>
      </c>
      <c r="H15" s="1">
        <v>36689</v>
      </c>
      <c r="I15">
        <v>2</v>
      </c>
    </row>
    <row r="16" spans="1:9" x14ac:dyDescent="0.25">
      <c r="A16">
        <v>137</v>
      </c>
      <c r="B16" t="s">
        <v>62</v>
      </c>
      <c r="C16" t="s">
        <v>100</v>
      </c>
      <c r="D16" s="2" t="s">
        <v>44</v>
      </c>
      <c r="E16" t="s">
        <v>27</v>
      </c>
      <c r="F16">
        <v>57518</v>
      </c>
      <c r="G16" t="s">
        <v>8</v>
      </c>
      <c r="H16" s="1">
        <v>36747</v>
      </c>
      <c r="I16">
        <v>2</v>
      </c>
    </row>
    <row r="17" spans="1:9" x14ac:dyDescent="0.25">
      <c r="A17">
        <v>138</v>
      </c>
      <c r="B17" t="s">
        <v>62</v>
      </c>
      <c r="C17" t="s">
        <v>101</v>
      </c>
      <c r="D17" s="2" t="s">
        <v>46</v>
      </c>
      <c r="E17" t="s">
        <v>30</v>
      </c>
      <c r="F17">
        <v>40549</v>
      </c>
      <c r="G17" t="s">
        <v>31</v>
      </c>
      <c r="H17" s="1">
        <v>36568</v>
      </c>
      <c r="I17">
        <v>2</v>
      </c>
    </row>
    <row r="18" spans="1:9" x14ac:dyDescent="0.25">
      <c r="A18">
        <v>139</v>
      </c>
      <c r="B18" t="s">
        <v>61</v>
      </c>
      <c r="C18" t="s">
        <v>102</v>
      </c>
      <c r="D18" s="2" t="s">
        <v>49</v>
      </c>
      <c r="E18" t="s">
        <v>71</v>
      </c>
      <c r="F18">
        <v>40472</v>
      </c>
      <c r="G18" t="s">
        <v>31</v>
      </c>
      <c r="H18" s="1">
        <v>37023</v>
      </c>
      <c r="I18">
        <v>2</v>
      </c>
    </row>
    <row r="19" spans="1:9" x14ac:dyDescent="0.25">
      <c r="A19">
        <v>140</v>
      </c>
      <c r="B19" t="s">
        <v>61</v>
      </c>
      <c r="C19" t="s">
        <v>103</v>
      </c>
      <c r="D19" s="2" t="s">
        <v>50</v>
      </c>
      <c r="E19" t="s">
        <v>72</v>
      </c>
      <c r="F19">
        <v>44287</v>
      </c>
      <c r="G19" t="s">
        <v>73</v>
      </c>
      <c r="H19" s="1">
        <v>36799</v>
      </c>
      <c r="I19">
        <v>2</v>
      </c>
    </row>
    <row r="20" spans="1:9" x14ac:dyDescent="0.25">
      <c r="A20">
        <v>141</v>
      </c>
      <c r="B20" t="s">
        <v>61</v>
      </c>
      <c r="C20" t="s">
        <v>104</v>
      </c>
      <c r="D20" s="2" t="s">
        <v>53</v>
      </c>
      <c r="E20" t="s">
        <v>74</v>
      </c>
      <c r="F20">
        <v>44807</v>
      </c>
      <c r="G20" t="s">
        <v>75</v>
      </c>
      <c r="H20" s="1">
        <v>37131</v>
      </c>
      <c r="I20">
        <v>2</v>
      </c>
    </row>
    <row r="21" spans="1:9" x14ac:dyDescent="0.25">
      <c r="A21">
        <v>142</v>
      </c>
      <c r="B21" t="s">
        <v>61</v>
      </c>
      <c r="C21" t="s">
        <v>105</v>
      </c>
      <c r="D21" s="2" t="s">
        <v>54</v>
      </c>
      <c r="E21" t="s">
        <v>76</v>
      </c>
      <c r="F21">
        <v>45899</v>
      </c>
      <c r="G21" t="s">
        <v>77</v>
      </c>
      <c r="H21" s="1">
        <v>36781</v>
      </c>
      <c r="I21">
        <v>2</v>
      </c>
    </row>
    <row r="22" spans="1:9" x14ac:dyDescent="0.25">
      <c r="A22">
        <v>143</v>
      </c>
      <c r="B22" t="s">
        <v>62</v>
      </c>
      <c r="C22" t="s">
        <v>106</v>
      </c>
      <c r="D22" s="2" t="s">
        <v>56</v>
      </c>
      <c r="E22" t="s">
        <v>78</v>
      </c>
      <c r="F22">
        <v>46569</v>
      </c>
      <c r="G22" t="s">
        <v>79</v>
      </c>
      <c r="H22" s="1">
        <v>37088</v>
      </c>
      <c r="I22">
        <v>2</v>
      </c>
    </row>
    <row r="23" spans="1:9" x14ac:dyDescent="0.25">
      <c r="A23">
        <v>144</v>
      </c>
      <c r="B23" t="s">
        <v>62</v>
      </c>
      <c r="C23" t="s">
        <v>107</v>
      </c>
      <c r="D23" s="2" t="s">
        <v>57</v>
      </c>
      <c r="E23" t="s">
        <v>80</v>
      </c>
      <c r="F23">
        <v>42529</v>
      </c>
      <c r="G23" t="s">
        <v>81</v>
      </c>
      <c r="H23" s="1">
        <v>36012</v>
      </c>
      <c r="I23">
        <v>2</v>
      </c>
    </row>
    <row r="24" spans="1:9" x14ac:dyDescent="0.25">
      <c r="A24">
        <v>145</v>
      </c>
      <c r="B24" t="s">
        <v>61</v>
      </c>
      <c r="C24" t="s">
        <v>108</v>
      </c>
      <c r="D24" s="2" t="s">
        <v>33</v>
      </c>
      <c r="E24" t="s">
        <v>9</v>
      </c>
      <c r="F24">
        <v>57548</v>
      </c>
      <c r="G24" t="s">
        <v>11</v>
      </c>
      <c r="H24" s="1">
        <v>36938</v>
      </c>
      <c r="I24">
        <v>1</v>
      </c>
    </row>
    <row r="25" spans="1:9" x14ac:dyDescent="0.25">
      <c r="A25">
        <v>146</v>
      </c>
      <c r="B25" t="s">
        <v>61</v>
      </c>
      <c r="C25" t="s">
        <v>109</v>
      </c>
      <c r="D25" s="2" t="s">
        <v>39</v>
      </c>
      <c r="E25" t="s">
        <v>19</v>
      </c>
      <c r="F25">
        <v>10055</v>
      </c>
      <c r="G25" t="s">
        <v>20</v>
      </c>
      <c r="H25" s="1">
        <v>37085</v>
      </c>
      <c r="I25">
        <v>1</v>
      </c>
    </row>
    <row r="26" spans="1:9" x14ac:dyDescent="0.25">
      <c r="A26">
        <v>147</v>
      </c>
      <c r="B26" t="s">
        <v>61</v>
      </c>
      <c r="C26" t="s">
        <v>103</v>
      </c>
      <c r="D26" s="2" t="s">
        <v>41</v>
      </c>
      <c r="E26" t="s">
        <v>23</v>
      </c>
      <c r="F26">
        <v>59102</v>
      </c>
      <c r="G26" t="s">
        <v>24</v>
      </c>
      <c r="H26" s="1">
        <v>36662</v>
      </c>
      <c r="I26">
        <v>1</v>
      </c>
    </row>
    <row r="27" spans="1:9" x14ac:dyDescent="0.25">
      <c r="A27">
        <v>148</v>
      </c>
      <c r="B27" t="s">
        <v>61</v>
      </c>
      <c r="C27" t="s">
        <v>110</v>
      </c>
      <c r="D27" s="2" t="s">
        <v>43</v>
      </c>
      <c r="E27" t="s">
        <v>26</v>
      </c>
      <c r="F27">
        <v>40549</v>
      </c>
      <c r="G27" t="s">
        <v>31</v>
      </c>
      <c r="H27" s="1">
        <v>37600</v>
      </c>
      <c r="I27">
        <v>1</v>
      </c>
    </row>
    <row r="28" spans="1:9" x14ac:dyDescent="0.25">
      <c r="A28">
        <v>149</v>
      </c>
      <c r="B28" t="s">
        <v>62</v>
      </c>
      <c r="C28" t="s">
        <v>111</v>
      </c>
      <c r="D28" s="2" t="s">
        <v>45</v>
      </c>
      <c r="E28" t="s">
        <v>28</v>
      </c>
      <c r="F28">
        <v>70000</v>
      </c>
      <c r="G28" t="s">
        <v>29</v>
      </c>
      <c r="H28" s="1">
        <v>36965</v>
      </c>
      <c r="I28">
        <v>1</v>
      </c>
    </row>
    <row r="29" spans="1:9" x14ac:dyDescent="0.25">
      <c r="A29">
        <v>150</v>
      </c>
      <c r="B29" t="s">
        <v>61</v>
      </c>
      <c r="C29" t="s">
        <v>112</v>
      </c>
      <c r="D29" s="2" t="s">
        <v>47</v>
      </c>
      <c r="E29" t="s">
        <v>82</v>
      </c>
      <c r="F29">
        <v>56070</v>
      </c>
      <c r="G29" t="s">
        <v>83</v>
      </c>
      <c r="H29" s="1">
        <v>37094</v>
      </c>
      <c r="I29">
        <v>1</v>
      </c>
    </row>
    <row r="30" spans="1:9" x14ac:dyDescent="0.25">
      <c r="A30">
        <v>151</v>
      </c>
      <c r="B30" t="s">
        <v>62</v>
      </c>
      <c r="C30" t="s">
        <v>113</v>
      </c>
      <c r="D30" s="2" t="s">
        <v>52</v>
      </c>
      <c r="E30" t="s">
        <v>84</v>
      </c>
      <c r="F30">
        <v>36422</v>
      </c>
      <c r="G30" t="s">
        <v>85</v>
      </c>
      <c r="H30" s="1">
        <v>37432</v>
      </c>
      <c r="I30">
        <v>1</v>
      </c>
    </row>
    <row r="31" spans="1:9" x14ac:dyDescent="0.25">
      <c r="A31">
        <v>152</v>
      </c>
      <c r="B31" t="s">
        <v>61</v>
      </c>
      <c r="C31" t="s">
        <v>115</v>
      </c>
      <c r="D31" s="2" t="s">
        <v>55</v>
      </c>
      <c r="E31" t="s">
        <v>86</v>
      </c>
      <c r="F31">
        <v>50126</v>
      </c>
      <c r="G31" t="s">
        <v>87</v>
      </c>
      <c r="H31" s="1">
        <v>36812</v>
      </c>
      <c r="I31">
        <v>1</v>
      </c>
    </row>
    <row r="32" spans="1:9" x14ac:dyDescent="0.25">
      <c r="A32">
        <v>153</v>
      </c>
      <c r="B32" t="s">
        <v>62</v>
      </c>
      <c r="C32" t="s">
        <v>114</v>
      </c>
      <c r="D32" s="2" t="s">
        <v>60</v>
      </c>
      <c r="E32" t="s">
        <v>88</v>
      </c>
      <c r="F32">
        <v>52070</v>
      </c>
      <c r="G32" t="s">
        <v>89</v>
      </c>
      <c r="H32" s="1">
        <v>37118</v>
      </c>
      <c r="I32">
        <v>1</v>
      </c>
    </row>
  </sheetData>
  <sortState ref="A4:I32">
    <sortCondition descending="1" ref="I4:I32"/>
  </sortSt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8"/>
  <sheetViews>
    <sheetView workbookViewId="0">
      <selection activeCell="J23" sqref="J23"/>
    </sheetView>
  </sheetViews>
  <sheetFormatPr baseColWidth="10" defaultRowHeight="15" x14ac:dyDescent="0.25"/>
  <sheetData>
    <row r="3" spans="1:6" x14ac:dyDescent="0.25">
      <c r="A3" t="s">
        <v>63</v>
      </c>
      <c r="B3" t="s">
        <v>1</v>
      </c>
      <c r="C3" t="s">
        <v>2</v>
      </c>
      <c r="D3" t="s">
        <v>3</v>
      </c>
      <c r="E3" t="s">
        <v>116</v>
      </c>
      <c r="F3" t="s">
        <v>117</v>
      </c>
    </row>
    <row r="4" spans="1:6" x14ac:dyDescent="0.25">
      <c r="A4">
        <v>135</v>
      </c>
      <c r="B4" t="s">
        <v>61</v>
      </c>
      <c r="C4" t="s">
        <v>95</v>
      </c>
      <c r="D4" s="2" t="s">
        <v>38</v>
      </c>
      <c r="E4">
        <v>1</v>
      </c>
      <c r="F4">
        <v>1</v>
      </c>
    </row>
    <row r="5" spans="1:6" x14ac:dyDescent="0.25">
      <c r="A5">
        <v>136</v>
      </c>
      <c r="B5" t="s">
        <v>62</v>
      </c>
      <c r="C5" t="s">
        <v>99</v>
      </c>
      <c r="D5" s="2" t="s">
        <v>40</v>
      </c>
      <c r="E5">
        <v>1</v>
      </c>
      <c r="F5">
        <v>1</v>
      </c>
    </row>
    <row r="6" spans="1:6" x14ac:dyDescent="0.25">
      <c r="A6">
        <v>137</v>
      </c>
      <c r="B6" t="s">
        <v>62</v>
      </c>
      <c r="C6" t="s">
        <v>100</v>
      </c>
      <c r="D6" s="2" t="s">
        <v>44</v>
      </c>
      <c r="E6">
        <v>2</v>
      </c>
      <c r="F6">
        <v>1</v>
      </c>
    </row>
    <row r="7" spans="1:6" x14ac:dyDescent="0.25">
      <c r="A7">
        <v>138</v>
      </c>
      <c r="B7" t="s">
        <v>62</v>
      </c>
      <c r="C7" t="s">
        <v>101</v>
      </c>
      <c r="D7" s="2" t="s">
        <v>46</v>
      </c>
      <c r="E7">
        <v>1</v>
      </c>
      <c r="F7">
        <v>1</v>
      </c>
    </row>
    <row r="8" spans="1:6" x14ac:dyDescent="0.25">
      <c r="A8">
        <v>139</v>
      </c>
      <c r="B8" t="s">
        <v>61</v>
      </c>
      <c r="C8" t="s">
        <v>102</v>
      </c>
      <c r="D8" s="2" t="s">
        <v>49</v>
      </c>
      <c r="E8">
        <v>1</v>
      </c>
      <c r="F8">
        <v>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tabSelected="1" zoomScaleNormal="100" zoomScalePageLayoutView="80" workbookViewId="0">
      <selection activeCell="M10" sqref="M10"/>
    </sheetView>
  </sheetViews>
  <sheetFormatPr baseColWidth="10" defaultRowHeight="12.75" x14ac:dyDescent="0.2"/>
  <cols>
    <col min="1" max="1" width="3.42578125" style="4" customWidth="1"/>
    <col min="2" max="2" width="16.42578125" style="4" bestFit="1" customWidth="1"/>
    <col min="3" max="4" width="11.42578125" style="4"/>
    <col min="5" max="5" width="11.85546875" style="4" bestFit="1" customWidth="1"/>
    <col min="6" max="6" width="16" style="4" bestFit="1" customWidth="1"/>
    <col min="7" max="7" width="15.85546875" style="4" bestFit="1" customWidth="1"/>
    <col min="8" max="8" width="14.85546875" style="4" bestFit="1" customWidth="1"/>
    <col min="9" max="11" width="11.42578125" style="4"/>
    <col min="12" max="12" width="5.7109375" style="4" customWidth="1"/>
    <col min="13" max="13" width="17.85546875" style="4" bestFit="1" customWidth="1"/>
    <col min="14" max="15" width="11.42578125" style="4"/>
    <col min="16" max="16" width="11.7109375" style="4" customWidth="1"/>
    <col min="17" max="17" width="12.85546875" style="4" customWidth="1"/>
    <col min="18" max="18" width="16" style="4" customWidth="1"/>
    <col min="19" max="19" width="15.85546875" style="4" customWidth="1"/>
    <col min="20" max="16384" width="11.42578125" style="4"/>
  </cols>
  <sheetData>
    <row r="1" spans="2:9" ht="13.5" thickBot="1" x14ac:dyDescent="0.25"/>
    <row r="2" spans="2:9" ht="22.5" customHeight="1" thickBot="1" x14ac:dyDescent="0.25">
      <c r="B2" s="25" t="s">
        <v>122</v>
      </c>
      <c r="C2" s="26"/>
      <c r="D2" s="26"/>
      <c r="E2" s="26"/>
      <c r="F2" s="26"/>
      <c r="G2" s="26"/>
      <c r="H2" s="26"/>
      <c r="I2" s="27"/>
    </row>
    <row r="4" spans="2:9" ht="30.75" customHeight="1" x14ac:dyDescent="0.2">
      <c r="B4" s="7" t="s">
        <v>63</v>
      </c>
      <c r="C4" s="8" t="s">
        <v>1</v>
      </c>
      <c r="D4" s="8" t="s">
        <v>2</v>
      </c>
      <c r="E4" s="8" t="s">
        <v>120</v>
      </c>
      <c r="F4" s="8" t="s">
        <v>121</v>
      </c>
      <c r="G4" s="8" t="s">
        <v>125</v>
      </c>
      <c r="H4" s="8" t="s">
        <v>123</v>
      </c>
      <c r="I4" s="8" t="s">
        <v>124</v>
      </c>
    </row>
    <row r="5" spans="2:9" ht="15" x14ac:dyDescent="0.25">
      <c r="B5" s="6">
        <v>133</v>
      </c>
      <c r="C5" s="5" t="str">
        <f>VLOOKUP(B5,Personaldaten!$A$4:$I$32,2,0)</f>
        <v>Frau</v>
      </c>
      <c r="D5" s="5" t="str">
        <f>VLOOKUP(B5,Personaldaten!$A$4:$I$32,3,0)</f>
        <v>Tina</v>
      </c>
      <c r="E5" s="5" t="str">
        <f>VLOOKUP(B5,Personaldaten!$A$4:$I$32,4,0)</f>
        <v>Strick</v>
      </c>
      <c r="F5" s="9">
        <f>VLOOKUP(B5,Personaldaten!A5:$I$32,8,0)</f>
        <v>36524</v>
      </c>
      <c r="G5" s="10">
        <f>2021-YEAR(F5)</f>
        <v>22</v>
      </c>
      <c r="H5" s="5">
        <v>2</v>
      </c>
      <c r="I5" s="11">
        <f t="shared" ref="I5:I11" si="0">IF(H5=1,300,IF(H5=2,150,IF(H5=3,50,0)))</f>
        <v>150</v>
      </c>
    </row>
    <row r="6" spans="2:9" ht="15" x14ac:dyDescent="0.25">
      <c r="B6" s="6">
        <v>134</v>
      </c>
      <c r="C6" s="5" t="str">
        <f>VLOOKUP(B6,Personaldaten!$A$4:$I$32,2,0)</f>
        <v>Frau</v>
      </c>
      <c r="D6" s="5" t="str">
        <f>VLOOKUP(B6,Personaldaten!$A$4:$I$32,3,0)</f>
        <v>Helga</v>
      </c>
      <c r="E6" s="5" t="str">
        <f>VLOOKUP(B6,Personaldaten!$A$4:$I$32,4,0)</f>
        <v>Klaus</v>
      </c>
      <c r="F6" s="9">
        <f>VLOOKUP(B6,Personaldaten!A6:$I$32,8,0)</f>
        <v>36937</v>
      </c>
      <c r="G6" s="10">
        <f t="shared" ref="G6:G18" si="1">2021-YEAR(F6)</f>
        <v>20</v>
      </c>
      <c r="H6" s="5">
        <v>1</v>
      </c>
      <c r="I6" s="11">
        <f t="shared" si="0"/>
        <v>300</v>
      </c>
    </row>
    <row r="7" spans="2:9" ht="15" x14ac:dyDescent="0.25">
      <c r="B7" s="6">
        <v>136</v>
      </c>
      <c r="C7" s="5" t="str">
        <f>VLOOKUP(B7,Personaldaten!$A$4:$I$32,2,0)</f>
        <v>Frau</v>
      </c>
      <c r="D7" s="5" t="str">
        <f>VLOOKUP(B7,Personaldaten!$A$4:$I$32,3,0)</f>
        <v>Fabienne</v>
      </c>
      <c r="E7" s="5" t="str">
        <f>VLOOKUP(B7,Personaldaten!$A$4:$I$32,4,0)</f>
        <v>Fröhlich</v>
      </c>
      <c r="F7" s="9">
        <f>VLOOKUP(B7,Personaldaten!A8:$I$32,8,0)</f>
        <v>36689</v>
      </c>
      <c r="G7" s="10">
        <f t="shared" si="1"/>
        <v>21</v>
      </c>
      <c r="H7" s="5">
        <v>4</v>
      </c>
      <c r="I7" s="11">
        <f t="shared" si="0"/>
        <v>0</v>
      </c>
    </row>
    <row r="8" spans="2:9" ht="15" x14ac:dyDescent="0.25">
      <c r="B8" s="6">
        <v>137</v>
      </c>
      <c r="C8" s="5" t="str">
        <f>VLOOKUP(B8,Personaldaten!$A$4:$I$32,2,0)</f>
        <v>Frau</v>
      </c>
      <c r="D8" s="5" t="str">
        <f>VLOOKUP(B8,Personaldaten!$A$4:$I$32,3,0)</f>
        <v>Jutta</v>
      </c>
      <c r="E8" s="5" t="str">
        <f>VLOOKUP(B8,Personaldaten!$A$4:$I$32,4,0)</f>
        <v>Richter</v>
      </c>
      <c r="F8" s="9">
        <f>VLOOKUP(B8,Personaldaten!A9:$I$32,8,0)</f>
        <v>36747</v>
      </c>
      <c r="G8" s="10">
        <f t="shared" si="1"/>
        <v>21</v>
      </c>
      <c r="H8" s="5">
        <v>4</v>
      </c>
      <c r="I8" s="11">
        <f t="shared" si="0"/>
        <v>0</v>
      </c>
    </row>
    <row r="9" spans="2:9" ht="15" x14ac:dyDescent="0.25">
      <c r="B9" s="6">
        <v>138</v>
      </c>
      <c r="C9" s="5" t="str">
        <f>VLOOKUP(B9,Personaldaten!$A$4:$I$32,2,0)</f>
        <v>Frau</v>
      </c>
      <c r="D9" s="5" t="str">
        <f>VLOOKUP(B9,Personaldaten!$A$4:$I$32,3,0)</f>
        <v>Franziska</v>
      </c>
      <c r="E9" s="5" t="str">
        <f>VLOOKUP(B9,Personaldaten!$A$4:$I$32,4,0)</f>
        <v>Helm</v>
      </c>
      <c r="F9" s="9">
        <f>VLOOKUP(B9,Personaldaten!A10:$I$32,8,0)</f>
        <v>36568</v>
      </c>
      <c r="G9" s="10">
        <f t="shared" si="1"/>
        <v>21</v>
      </c>
      <c r="H9" s="5">
        <v>3</v>
      </c>
      <c r="I9" s="11">
        <f t="shared" si="0"/>
        <v>50</v>
      </c>
    </row>
    <row r="10" spans="2:9" ht="15" x14ac:dyDescent="0.25">
      <c r="B10" s="6">
        <v>143</v>
      </c>
      <c r="C10" s="5" t="str">
        <f>VLOOKUP(B10,Personaldaten!$A$4:$I$32,2,0)</f>
        <v>Frau</v>
      </c>
      <c r="D10" s="5" t="str">
        <f>VLOOKUP(B10,Personaldaten!$A$4:$I$32,3,0)</f>
        <v>Monika</v>
      </c>
      <c r="E10" s="5" t="str">
        <f>VLOOKUP(B10,Personaldaten!$A$4:$I$32,4,0)</f>
        <v>Weyer</v>
      </c>
      <c r="F10" s="9">
        <f>VLOOKUP(B10,Personaldaten!A15:$I$32,8,0)</f>
        <v>37088</v>
      </c>
      <c r="G10" s="10">
        <f t="shared" si="1"/>
        <v>20</v>
      </c>
      <c r="H10" s="5">
        <v>3</v>
      </c>
      <c r="I10" s="11">
        <f t="shared" si="0"/>
        <v>50</v>
      </c>
    </row>
    <row r="11" spans="2:9" ht="15" x14ac:dyDescent="0.25">
      <c r="B11" s="6">
        <v>144</v>
      </c>
      <c r="C11" s="5" t="str">
        <f>VLOOKUP(B11,Personaldaten!$A$4:$I$32,2,0)</f>
        <v>Frau</v>
      </c>
      <c r="D11" s="5" t="str">
        <f>VLOOKUP(B11,Personaldaten!$A$4:$I$32,3,0)</f>
        <v>Beate</v>
      </c>
      <c r="E11" s="5" t="str">
        <f>VLOOKUP(B11,Personaldaten!$A$4:$I$32,4,0)</f>
        <v>Klein</v>
      </c>
      <c r="F11" s="9">
        <f>VLOOKUP(B11,Personaldaten!A16:$I$32,8,0)</f>
        <v>36012</v>
      </c>
      <c r="G11" s="10">
        <f t="shared" si="1"/>
        <v>23</v>
      </c>
      <c r="H11" s="5">
        <v>2</v>
      </c>
      <c r="I11" s="11">
        <f t="shared" si="0"/>
        <v>150</v>
      </c>
    </row>
    <row r="12" spans="2:9" ht="15" x14ac:dyDescent="0.25">
      <c r="B12" s="12"/>
      <c r="C12" s="13"/>
      <c r="D12" s="13"/>
      <c r="E12" s="13"/>
      <c r="F12" s="14"/>
      <c r="G12" s="15"/>
      <c r="H12" s="13"/>
      <c r="I12" s="16"/>
    </row>
    <row r="13" spans="2:9" ht="15" x14ac:dyDescent="0.25">
      <c r="B13" s="6">
        <v>132</v>
      </c>
      <c r="C13" s="5" t="str">
        <f>VLOOKUP(B13,Personaldaten!$A$4:$I$32,2,0)</f>
        <v>Herrn</v>
      </c>
      <c r="D13" s="5" t="str">
        <f>VLOOKUP(B13,Personaldaten!$A$4:$I$32,3,0)</f>
        <v>Toni</v>
      </c>
      <c r="E13" s="5" t="str">
        <f>VLOOKUP(B13,Personaldaten!$A$4:$I$32,4,0)</f>
        <v>Raudis</v>
      </c>
      <c r="F13" s="9">
        <f>VLOOKUP(B13,Personaldaten!A4:$I$32,8,0)</f>
        <v>36632</v>
      </c>
      <c r="G13" s="10">
        <f t="shared" si="1"/>
        <v>21</v>
      </c>
      <c r="H13" s="5">
        <v>3</v>
      </c>
      <c r="I13" s="11">
        <f t="shared" ref="I13:I18" si="2">IF(H13=1,300,IF(H13=2,150,IF(H13=3,50,0)))</f>
        <v>50</v>
      </c>
    </row>
    <row r="14" spans="2:9" ht="15" x14ac:dyDescent="0.25">
      <c r="B14" s="6">
        <v>135</v>
      </c>
      <c r="C14" s="5" t="str">
        <f>VLOOKUP(B14,Personaldaten!$A$4:$I$32,2,0)</f>
        <v>Herrn</v>
      </c>
      <c r="D14" s="5" t="str">
        <f>VLOOKUP(B14,Personaldaten!$A$4:$I$32,3,0)</f>
        <v>Peter</v>
      </c>
      <c r="E14" s="5" t="str">
        <f>VLOOKUP(B14,Personaldaten!$A$4:$I$32,4,0)</f>
        <v>Imann</v>
      </c>
      <c r="F14" s="9">
        <f>VLOOKUP(B14,Personaldaten!A7:$I$32,8,0)</f>
        <v>36472</v>
      </c>
      <c r="G14" s="10">
        <f t="shared" si="1"/>
        <v>22</v>
      </c>
      <c r="H14" s="5">
        <v>3</v>
      </c>
      <c r="I14" s="11">
        <f t="shared" si="2"/>
        <v>50</v>
      </c>
    </row>
    <row r="15" spans="2:9" ht="15" x14ac:dyDescent="0.25">
      <c r="B15" s="6">
        <v>139</v>
      </c>
      <c r="C15" s="5" t="str">
        <f>VLOOKUP(B15,Personaldaten!$A$4:$I$32,2,0)</f>
        <v>Herrn</v>
      </c>
      <c r="D15" s="5" t="str">
        <f>VLOOKUP(B15,Personaldaten!$A$4:$I$32,3,0)</f>
        <v>Ullrich</v>
      </c>
      <c r="E15" s="5" t="str">
        <f>VLOOKUP(B15,Personaldaten!$A$4:$I$32,4,0)</f>
        <v>Glaser</v>
      </c>
      <c r="F15" s="9">
        <f>VLOOKUP(B15,Personaldaten!A11:$I$32,8,0)</f>
        <v>37023</v>
      </c>
      <c r="G15" s="10">
        <f t="shared" si="1"/>
        <v>20</v>
      </c>
      <c r="H15" s="5">
        <v>1</v>
      </c>
      <c r="I15" s="11">
        <f t="shared" si="2"/>
        <v>300</v>
      </c>
    </row>
    <row r="16" spans="2:9" ht="15" x14ac:dyDescent="0.25">
      <c r="B16" s="6">
        <v>140</v>
      </c>
      <c r="C16" s="5" t="str">
        <f>VLOOKUP(B16,Personaldaten!$A$4:$I$32,2,0)</f>
        <v>Herrn</v>
      </c>
      <c r="D16" s="5" t="str">
        <f>VLOOKUP(B16,Personaldaten!$A$4:$I$32,3,0)</f>
        <v>Kevin</v>
      </c>
      <c r="E16" s="5" t="str">
        <f>VLOOKUP(B16,Personaldaten!$A$4:$I$32,4,0)</f>
        <v>Tisch</v>
      </c>
      <c r="F16" s="9">
        <f>VLOOKUP(B16,Personaldaten!A12:$I$32,8,0)</f>
        <v>36799</v>
      </c>
      <c r="G16" s="10">
        <f t="shared" si="1"/>
        <v>21</v>
      </c>
      <c r="H16" s="5">
        <v>1</v>
      </c>
      <c r="I16" s="11">
        <f t="shared" si="2"/>
        <v>300</v>
      </c>
    </row>
    <row r="17" spans="2:9" ht="15" x14ac:dyDescent="0.25">
      <c r="B17" s="6">
        <v>141</v>
      </c>
      <c r="C17" s="5" t="str">
        <f>VLOOKUP(B17,Personaldaten!$A$4:$I$32,2,0)</f>
        <v>Herrn</v>
      </c>
      <c r="D17" s="5" t="str">
        <f>VLOOKUP(B17,Personaldaten!$A$4:$I$32,3,0)</f>
        <v>Günther</v>
      </c>
      <c r="E17" s="5" t="str">
        <f>VLOOKUP(B17,Personaldaten!$A$4:$I$32,4,0)</f>
        <v>Ullmann</v>
      </c>
      <c r="F17" s="9">
        <f>VLOOKUP(B17,Personaldaten!A13:$I$32,8,0)</f>
        <v>37131</v>
      </c>
      <c r="G17" s="10">
        <f t="shared" si="1"/>
        <v>20</v>
      </c>
      <c r="H17" s="5">
        <v>2</v>
      </c>
      <c r="I17" s="11">
        <f t="shared" si="2"/>
        <v>150</v>
      </c>
    </row>
    <row r="18" spans="2:9" ht="15" x14ac:dyDescent="0.25">
      <c r="B18" s="6">
        <v>142</v>
      </c>
      <c r="C18" s="5" t="str">
        <f>VLOOKUP(B18,Personaldaten!$A$4:$I$32,2,0)</f>
        <v>Herrn</v>
      </c>
      <c r="D18" s="5" t="str">
        <f>VLOOKUP(B18,Personaldaten!$A$4:$I$32,3,0)</f>
        <v>Helmut</v>
      </c>
      <c r="E18" s="5" t="str">
        <f>VLOOKUP(B18,Personaldaten!$A$4:$I$32,4,0)</f>
        <v>Helberg</v>
      </c>
      <c r="F18" s="9">
        <f>VLOOKUP(B18,Personaldaten!A14:$I$32,8,0)</f>
        <v>36781</v>
      </c>
      <c r="G18" s="10">
        <f t="shared" si="1"/>
        <v>21</v>
      </c>
      <c r="H18" s="5">
        <v>5</v>
      </c>
      <c r="I18" s="11">
        <f t="shared" si="2"/>
        <v>0</v>
      </c>
    </row>
    <row r="19" spans="2:9" ht="13.5" thickBot="1" x14ac:dyDescent="0.25"/>
    <row r="20" spans="2:9" ht="13.5" thickBot="1" x14ac:dyDescent="0.25">
      <c r="B20" s="25" t="s">
        <v>126</v>
      </c>
      <c r="C20" s="26"/>
      <c r="D20" s="26"/>
      <c r="E20" s="26"/>
      <c r="F20" s="26"/>
      <c r="G20" s="26"/>
      <c r="H20" s="27"/>
    </row>
    <row r="22" spans="2:9" ht="25.5" x14ac:dyDescent="0.2">
      <c r="B22" s="17"/>
      <c r="C22" s="18" t="s">
        <v>127</v>
      </c>
      <c r="D22" s="18" t="s">
        <v>128</v>
      </c>
      <c r="E22" s="18" t="s">
        <v>130</v>
      </c>
      <c r="F22" s="18" t="s">
        <v>136</v>
      </c>
      <c r="G22" s="18" t="s">
        <v>132</v>
      </c>
      <c r="H22" s="18" t="s">
        <v>133</v>
      </c>
    </row>
    <row r="23" spans="2:9" x14ac:dyDescent="0.2">
      <c r="B23" s="5" t="s">
        <v>134</v>
      </c>
      <c r="C23" s="5">
        <f>COUNTIF($C$5:$C$18,"Frau")</f>
        <v>7</v>
      </c>
      <c r="D23" s="19">
        <f>C23/$C$25</f>
        <v>0.53846153846153844</v>
      </c>
      <c r="E23" s="11">
        <f>SUMIF($C$5:$C$18,"Frau",$I$5:$I$18)</f>
        <v>700</v>
      </c>
      <c r="F23" s="21">
        <f>E23/$E$25*100</f>
        <v>45.161290322580641</v>
      </c>
      <c r="G23" s="22">
        <f>SUMIF($C$5:$C$18,"Frau",$H$5:$H$18)/C23</f>
        <v>2.7142857142857144</v>
      </c>
      <c r="H23" s="22">
        <f>SUMIF($C$5:$C$18,"Frau",$G$5:$G$18)/C23</f>
        <v>21.142857142857142</v>
      </c>
    </row>
    <row r="24" spans="2:9" x14ac:dyDescent="0.2">
      <c r="B24" s="5" t="s">
        <v>135</v>
      </c>
      <c r="C24" s="5">
        <f>COUNTIF(C5:C18,"Herrn")</f>
        <v>6</v>
      </c>
      <c r="D24" s="19">
        <f>C24/$C$25</f>
        <v>0.46153846153846156</v>
      </c>
      <c r="E24" s="11">
        <f>SUMIF($C$5:$C$18,"Herrn",$I$5:$I$18)</f>
        <v>850</v>
      </c>
      <c r="F24" s="21">
        <f>E24/$E$25*100</f>
        <v>54.838709677419352</v>
      </c>
      <c r="G24" s="5">
        <f>SUMIF($C$5:$C$18,"Herrn",$H$5:$H$18)/C24</f>
        <v>2.5</v>
      </c>
      <c r="H24" s="22">
        <f>SUMIF($C$5:$C$18,"Herrn",$G$5:$G$18)/C24</f>
        <v>20.833333333333332</v>
      </c>
    </row>
    <row r="25" spans="2:9" x14ac:dyDescent="0.2">
      <c r="B25" s="5" t="s">
        <v>129</v>
      </c>
      <c r="C25" s="5">
        <f>SUM(C23:C24)</f>
        <v>13</v>
      </c>
      <c r="D25" s="20"/>
      <c r="E25" s="11">
        <f>SUM(E23:E24)</f>
        <v>1550</v>
      </c>
      <c r="F25" s="5"/>
      <c r="G25" s="5"/>
      <c r="H25" s="5"/>
    </row>
  </sheetData>
  <sortState ref="B5:I18">
    <sortCondition ref="C5:C18"/>
  </sortState>
  <mergeCells count="2">
    <mergeCell ref="B2:I2"/>
    <mergeCell ref="B20:H20"/>
  </mergeCells>
  <pageMargins left="0.7" right="0.7" top="0.78740157499999996" bottom="0.78740157499999996" header="0.3" footer="0.3"/>
  <pageSetup paperSize="9" orientation="landscape" r:id="rId1"/>
  <headerFooter>
    <oddHeader>Seite &amp;P von &amp;N</oddHeader>
    <oddFooter>&amp;L&amp;F&amp;CVorname Nachname&amp;R&amp;D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8"/>
  <sheetViews>
    <sheetView showFormulas="1" topLeftCell="L1" zoomScaleNormal="100" zoomScalePageLayoutView="80" workbookViewId="0">
      <selection activeCell="R26" sqref="R26"/>
    </sheetView>
  </sheetViews>
  <sheetFormatPr baseColWidth="10" defaultRowHeight="12.75" x14ac:dyDescent="0.2"/>
  <cols>
    <col min="1" max="1" width="3.42578125" style="4" customWidth="1"/>
    <col min="2" max="2" width="8.5703125" style="4" bestFit="1" customWidth="1"/>
    <col min="3" max="5" width="22" style="4" bestFit="1" customWidth="1"/>
    <col min="6" max="6" width="21.42578125" style="4" customWidth="1"/>
    <col min="7" max="7" width="8.42578125" style="4" bestFit="1" customWidth="1"/>
    <col min="8" max="8" width="3.140625" style="4" bestFit="1" customWidth="1"/>
    <col min="9" max="9" width="26.85546875" style="4" bestFit="1" customWidth="1"/>
    <col min="10" max="11" width="11.42578125" style="4"/>
    <col min="12" max="12" width="5.7109375" style="4" customWidth="1"/>
    <col min="13" max="13" width="8" style="4" bestFit="1" customWidth="1"/>
    <col min="14" max="14" width="16.42578125" style="4" bestFit="1" customWidth="1"/>
    <col min="15" max="15" width="5.42578125" style="4" bestFit="1" customWidth="1"/>
    <col min="16" max="16" width="21.28515625" style="4" bestFit="1" customWidth="1"/>
    <col min="17" max="17" width="9.5703125" style="4" bestFit="1" customWidth="1"/>
    <col min="18" max="18" width="23.7109375" style="4" bestFit="1" customWidth="1"/>
    <col min="19" max="19" width="23.85546875" style="4" bestFit="1" customWidth="1"/>
    <col min="20" max="16384" width="11.42578125" style="4"/>
  </cols>
  <sheetData>
    <row r="1" spans="2:19" ht="13.5" thickBot="1" x14ac:dyDescent="0.25"/>
    <row r="2" spans="2:19" ht="22.5" customHeight="1" thickBot="1" x14ac:dyDescent="0.25">
      <c r="B2" s="25" t="s">
        <v>122</v>
      </c>
      <c r="C2" s="26"/>
      <c r="D2" s="26"/>
      <c r="E2" s="26"/>
      <c r="F2" s="26"/>
      <c r="G2" s="26"/>
      <c r="H2" s="26"/>
      <c r="I2" s="27"/>
      <c r="M2" s="25" t="s">
        <v>126</v>
      </c>
      <c r="N2" s="26"/>
      <c r="O2" s="26"/>
      <c r="P2" s="26"/>
      <c r="Q2" s="26"/>
      <c r="R2" s="26"/>
      <c r="S2" s="27"/>
    </row>
    <row r="4" spans="2:19" ht="30.75" customHeight="1" x14ac:dyDescent="0.2">
      <c r="B4" s="7" t="s">
        <v>63</v>
      </c>
      <c r="C4" s="8" t="s">
        <v>1</v>
      </c>
      <c r="D4" s="8" t="s">
        <v>2</v>
      </c>
      <c r="E4" s="8" t="s">
        <v>120</v>
      </c>
      <c r="F4" s="8" t="s">
        <v>121</v>
      </c>
      <c r="G4" s="8" t="s">
        <v>125</v>
      </c>
      <c r="H4" s="8" t="s">
        <v>123</v>
      </c>
      <c r="I4" s="8" t="s">
        <v>124</v>
      </c>
      <c r="M4" s="17"/>
      <c r="N4" s="18" t="s">
        <v>127</v>
      </c>
      <c r="O4" s="18" t="s">
        <v>128</v>
      </c>
      <c r="P4" s="18" t="s">
        <v>130</v>
      </c>
      <c r="Q4" s="18" t="s">
        <v>131</v>
      </c>
      <c r="R4" s="18" t="s">
        <v>132</v>
      </c>
      <c r="S4" s="18" t="s">
        <v>133</v>
      </c>
    </row>
    <row r="5" spans="2:19" x14ac:dyDescent="0.2">
      <c r="B5" s="23">
        <v>133</v>
      </c>
      <c r="C5" s="5" t="str">
        <f>VLOOKUP(B5,Personaldaten!$A$4:$I$32,2,0)</f>
        <v>Frau</v>
      </c>
      <c r="D5" s="5" t="str">
        <f>VLOOKUP(B5,Personaldaten!$A$4:$I$32,3,0)</f>
        <v>Tina</v>
      </c>
      <c r="E5" s="5" t="str">
        <f>VLOOKUP(B5,Personaldaten!$A$4:$I$32,4,0)</f>
        <v>Strick</v>
      </c>
      <c r="F5" s="9">
        <f>VLOOKUP(B5,Personaldaten!A5:$I$32,8,0)</f>
        <v>36524</v>
      </c>
      <c r="G5" s="10">
        <f t="shared" ref="G5:G11" si="0">2018-YEAR(F5)</f>
        <v>19</v>
      </c>
      <c r="H5" s="5">
        <v>2</v>
      </c>
      <c r="I5" s="11">
        <f t="shared" ref="I5:I11" si="1">IF(H5=1,300,IF(H5=2,150,IF(H5=3,50,0)))</f>
        <v>150</v>
      </c>
      <c r="M5" s="5" t="s">
        <v>134</v>
      </c>
      <c r="N5" s="5">
        <f>COUNTIF($C$5:$C$18,"Frau")</f>
        <v>7</v>
      </c>
      <c r="O5" s="19">
        <f>N5/$N$7</f>
        <v>0.53846153846153844</v>
      </c>
      <c r="P5" s="11">
        <f>SUMIF($C$5:$C$18,"Frau",$I$5:$I$18)</f>
        <v>700</v>
      </c>
      <c r="Q5" s="21">
        <f>P5/$P$7*100</f>
        <v>45.161290322580641</v>
      </c>
      <c r="R5" s="22">
        <f>SUMIF($C$5:$C$18,"Frau",$H$5:$H$18)/N5</f>
        <v>2.7142857142857144</v>
      </c>
      <c r="S5" s="22">
        <f>SUMIF($C$5:$C$18,"Frau",$G$5:$G$18)/N5</f>
        <v>18.142857142857142</v>
      </c>
    </row>
    <row r="6" spans="2:19" x14ac:dyDescent="0.2">
      <c r="B6" s="23">
        <v>134</v>
      </c>
      <c r="C6" s="5" t="str">
        <f>VLOOKUP(B6,Personaldaten!$A$4:$I$32,2,0)</f>
        <v>Frau</v>
      </c>
      <c r="D6" s="5" t="str">
        <f>VLOOKUP(B6,Personaldaten!$A$4:$I$32,3,0)</f>
        <v>Helga</v>
      </c>
      <c r="E6" s="5" t="str">
        <f>VLOOKUP(B6,Personaldaten!$A$4:$I$32,4,0)</f>
        <v>Klaus</v>
      </c>
      <c r="F6" s="9">
        <f>VLOOKUP(B6,Personaldaten!A6:$I$32,8,0)</f>
        <v>36937</v>
      </c>
      <c r="G6" s="10">
        <f t="shared" si="0"/>
        <v>17</v>
      </c>
      <c r="H6" s="5">
        <v>1</v>
      </c>
      <c r="I6" s="11">
        <f t="shared" si="1"/>
        <v>300</v>
      </c>
      <c r="M6" s="5" t="s">
        <v>135</v>
      </c>
      <c r="N6" s="5">
        <f>COUNTIF(C5:C18,"Herrn")</f>
        <v>6</v>
      </c>
      <c r="O6" s="19">
        <f>N6/$N$7</f>
        <v>0.46153846153846156</v>
      </c>
      <c r="P6" s="11">
        <f>SUMIF($C$5:$C$18,"Herrn",$I$5:$I$18)</f>
        <v>850</v>
      </c>
      <c r="Q6" s="21">
        <f>P6/$P$7*100</f>
        <v>54.838709677419352</v>
      </c>
      <c r="R6" s="5">
        <f>SUMIF($C$5:$C$18,"Herrn",$H$5:$H$18)/N6</f>
        <v>2.5</v>
      </c>
      <c r="S6" s="22">
        <f>SUMIF($C$5:$C$18,"Herrn",$G$5:$G$18)/N6</f>
        <v>17.833333333333332</v>
      </c>
    </row>
    <row r="7" spans="2:19" x14ac:dyDescent="0.2">
      <c r="B7" s="23">
        <v>136</v>
      </c>
      <c r="C7" s="5" t="str">
        <f>VLOOKUP(B7,Personaldaten!$A$4:$I$32,2,0)</f>
        <v>Frau</v>
      </c>
      <c r="D7" s="5" t="str">
        <f>VLOOKUP(B7,Personaldaten!$A$4:$I$32,3,0)</f>
        <v>Fabienne</v>
      </c>
      <c r="E7" s="5" t="str">
        <f>VLOOKUP(B7,Personaldaten!$A$4:$I$32,4,0)</f>
        <v>Fröhlich</v>
      </c>
      <c r="F7" s="9">
        <f>VLOOKUP(B7,Personaldaten!A8:$I$32,8,0)</f>
        <v>36689</v>
      </c>
      <c r="G7" s="10">
        <f t="shared" si="0"/>
        <v>18</v>
      </c>
      <c r="H7" s="5">
        <v>4</v>
      </c>
      <c r="I7" s="11">
        <f t="shared" si="1"/>
        <v>0</v>
      </c>
      <c r="M7" s="5" t="s">
        <v>129</v>
      </c>
      <c r="N7" s="5">
        <f>SUM(N5:N6)</f>
        <v>13</v>
      </c>
      <c r="O7" s="20"/>
      <c r="P7" s="11">
        <f>SUM(P5:P6)</f>
        <v>1550</v>
      </c>
      <c r="Q7" s="5"/>
      <c r="R7" s="5"/>
      <c r="S7" s="5"/>
    </row>
    <row r="8" spans="2:19" x14ac:dyDescent="0.2">
      <c r="B8" s="23">
        <v>137</v>
      </c>
      <c r="C8" s="5" t="str">
        <f>VLOOKUP(B8,Personaldaten!$A$4:$I$32,2,0)</f>
        <v>Frau</v>
      </c>
      <c r="D8" s="5" t="str">
        <f>VLOOKUP(B8,Personaldaten!$A$4:$I$32,3,0)</f>
        <v>Jutta</v>
      </c>
      <c r="E8" s="5" t="str">
        <f>VLOOKUP(B8,Personaldaten!$A$4:$I$32,4,0)</f>
        <v>Richter</v>
      </c>
      <c r="F8" s="9">
        <f>VLOOKUP(B8,Personaldaten!A9:$I$32,8,0)</f>
        <v>36747</v>
      </c>
      <c r="G8" s="10">
        <f t="shared" si="0"/>
        <v>18</v>
      </c>
      <c r="H8" s="5">
        <v>4</v>
      </c>
      <c r="I8" s="11">
        <f t="shared" si="1"/>
        <v>0</v>
      </c>
    </row>
    <row r="9" spans="2:19" x14ac:dyDescent="0.2">
      <c r="B9" s="23">
        <v>138</v>
      </c>
      <c r="C9" s="5" t="str">
        <f>VLOOKUP(B9,Personaldaten!$A$4:$I$32,2,0)</f>
        <v>Frau</v>
      </c>
      <c r="D9" s="5" t="str">
        <f>VLOOKUP(B9,Personaldaten!$A$4:$I$32,3,0)</f>
        <v>Franziska</v>
      </c>
      <c r="E9" s="5" t="str">
        <f>VLOOKUP(B9,Personaldaten!$A$4:$I$32,4,0)</f>
        <v>Helm</v>
      </c>
      <c r="F9" s="9">
        <f>VLOOKUP(B9,Personaldaten!A10:$I$32,8,0)</f>
        <v>36568</v>
      </c>
      <c r="G9" s="10">
        <f t="shared" si="0"/>
        <v>18</v>
      </c>
      <c r="H9" s="5">
        <v>3</v>
      </c>
      <c r="I9" s="11">
        <f t="shared" si="1"/>
        <v>50</v>
      </c>
    </row>
    <row r="10" spans="2:19" x14ac:dyDescent="0.2">
      <c r="B10" s="23">
        <v>143</v>
      </c>
      <c r="C10" s="5" t="str">
        <f>VLOOKUP(B10,Personaldaten!$A$4:$I$32,2,0)</f>
        <v>Frau</v>
      </c>
      <c r="D10" s="5" t="str">
        <f>VLOOKUP(B10,Personaldaten!$A$4:$I$32,3,0)</f>
        <v>Monika</v>
      </c>
      <c r="E10" s="5" t="str">
        <f>VLOOKUP(B10,Personaldaten!$A$4:$I$32,4,0)</f>
        <v>Weyer</v>
      </c>
      <c r="F10" s="9">
        <f>VLOOKUP(B10,Personaldaten!A15:$I$32,8,0)</f>
        <v>37088</v>
      </c>
      <c r="G10" s="10">
        <f t="shared" si="0"/>
        <v>17</v>
      </c>
      <c r="H10" s="5">
        <v>3</v>
      </c>
      <c r="I10" s="11">
        <f t="shared" si="1"/>
        <v>50</v>
      </c>
    </row>
    <row r="11" spans="2:19" x14ac:dyDescent="0.2">
      <c r="B11" s="23">
        <v>144</v>
      </c>
      <c r="C11" s="5" t="str">
        <f>VLOOKUP(B11,Personaldaten!$A$4:$I$32,2,0)</f>
        <v>Frau</v>
      </c>
      <c r="D11" s="5" t="str">
        <f>VLOOKUP(B11,Personaldaten!$A$4:$I$32,3,0)</f>
        <v>Beate</v>
      </c>
      <c r="E11" s="5" t="str">
        <f>VLOOKUP(B11,Personaldaten!$A$4:$I$32,4,0)</f>
        <v>Klein</v>
      </c>
      <c r="F11" s="9">
        <f>VLOOKUP(B11,Personaldaten!A16:$I$32,8,0)</f>
        <v>36012</v>
      </c>
      <c r="G11" s="10">
        <f t="shared" si="0"/>
        <v>20</v>
      </c>
      <c r="H11" s="5">
        <v>2</v>
      </c>
      <c r="I11" s="11">
        <f t="shared" si="1"/>
        <v>150</v>
      </c>
    </row>
    <row r="12" spans="2:19" x14ac:dyDescent="0.2">
      <c r="B12" s="24"/>
      <c r="C12" s="13"/>
      <c r="D12" s="13"/>
      <c r="E12" s="13"/>
      <c r="F12" s="14"/>
      <c r="G12" s="15"/>
      <c r="H12" s="13"/>
      <c r="I12" s="16"/>
    </row>
    <row r="13" spans="2:19" x14ac:dyDescent="0.2">
      <c r="B13" s="23">
        <v>132</v>
      </c>
      <c r="C13" s="5" t="str">
        <f>VLOOKUP(B13,Personaldaten!$A$4:$I$32,2,0)</f>
        <v>Herrn</v>
      </c>
      <c r="D13" s="5" t="str">
        <f>VLOOKUP(B13,Personaldaten!$A$4:$I$32,3,0)</f>
        <v>Toni</v>
      </c>
      <c r="E13" s="5" t="str">
        <f>VLOOKUP(B13,Personaldaten!$A$4:$I$32,4,0)</f>
        <v>Raudis</v>
      </c>
      <c r="F13" s="9">
        <f>VLOOKUP(B13,Personaldaten!A4:$I$32,8,0)</f>
        <v>36632</v>
      </c>
      <c r="G13" s="10">
        <f t="shared" ref="G13:G18" si="2">2018-YEAR(F13)</f>
        <v>18</v>
      </c>
      <c r="H13" s="5">
        <v>3</v>
      </c>
      <c r="I13" s="11">
        <f t="shared" ref="I13:I18" si="3">IF(H13=1,300,IF(H13=2,150,IF(H13=3,50,0)))</f>
        <v>50</v>
      </c>
    </row>
    <row r="14" spans="2:19" x14ac:dyDescent="0.2">
      <c r="B14" s="23">
        <v>135</v>
      </c>
      <c r="C14" s="5" t="str">
        <f>VLOOKUP(B14,Personaldaten!$A$4:$I$32,2,0)</f>
        <v>Herrn</v>
      </c>
      <c r="D14" s="5" t="str">
        <f>VLOOKUP(B14,Personaldaten!$A$4:$I$32,3,0)</f>
        <v>Peter</v>
      </c>
      <c r="E14" s="5" t="str">
        <f>VLOOKUP(B14,Personaldaten!$A$4:$I$32,4,0)</f>
        <v>Imann</v>
      </c>
      <c r="F14" s="9">
        <f>VLOOKUP(B14,Personaldaten!A7:$I$32,8,0)</f>
        <v>36472</v>
      </c>
      <c r="G14" s="10">
        <f t="shared" si="2"/>
        <v>19</v>
      </c>
      <c r="H14" s="5">
        <v>3</v>
      </c>
      <c r="I14" s="11">
        <f t="shared" si="3"/>
        <v>50</v>
      </c>
    </row>
    <row r="15" spans="2:19" x14ac:dyDescent="0.2">
      <c r="B15" s="23">
        <v>139</v>
      </c>
      <c r="C15" s="5" t="str">
        <f>VLOOKUP(B15,Personaldaten!$A$4:$I$32,2,0)</f>
        <v>Herrn</v>
      </c>
      <c r="D15" s="5" t="str">
        <f>VLOOKUP(B15,Personaldaten!$A$4:$I$32,3,0)</f>
        <v>Ullrich</v>
      </c>
      <c r="E15" s="5" t="str">
        <f>VLOOKUP(B15,Personaldaten!$A$4:$I$32,4,0)</f>
        <v>Glaser</v>
      </c>
      <c r="F15" s="9">
        <f>VLOOKUP(B15,Personaldaten!A11:$I$32,8,0)</f>
        <v>37023</v>
      </c>
      <c r="G15" s="10">
        <f t="shared" si="2"/>
        <v>17</v>
      </c>
      <c r="H15" s="5">
        <v>1</v>
      </c>
      <c r="I15" s="11">
        <f t="shared" si="3"/>
        <v>300</v>
      </c>
    </row>
    <row r="16" spans="2:19" x14ac:dyDescent="0.2">
      <c r="B16" s="23">
        <v>140</v>
      </c>
      <c r="C16" s="5" t="str">
        <f>VLOOKUP(B16,Personaldaten!$A$4:$I$32,2,0)</f>
        <v>Herrn</v>
      </c>
      <c r="D16" s="5" t="str">
        <f>VLOOKUP(B16,Personaldaten!$A$4:$I$32,3,0)</f>
        <v>Kevin</v>
      </c>
      <c r="E16" s="5" t="str">
        <f>VLOOKUP(B16,Personaldaten!$A$4:$I$32,4,0)</f>
        <v>Tisch</v>
      </c>
      <c r="F16" s="9">
        <f>VLOOKUP(B16,Personaldaten!A12:$I$32,8,0)</f>
        <v>36799</v>
      </c>
      <c r="G16" s="10">
        <f t="shared" si="2"/>
        <v>18</v>
      </c>
      <c r="H16" s="5">
        <v>1</v>
      </c>
      <c r="I16" s="11">
        <f t="shared" si="3"/>
        <v>300</v>
      </c>
    </row>
    <row r="17" spans="2:9" x14ac:dyDescent="0.2">
      <c r="B17" s="23">
        <v>141</v>
      </c>
      <c r="C17" s="5" t="str">
        <f>VLOOKUP(B17,Personaldaten!$A$4:$I$32,2,0)</f>
        <v>Herrn</v>
      </c>
      <c r="D17" s="5" t="str">
        <f>VLOOKUP(B17,Personaldaten!$A$4:$I$32,3,0)</f>
        <v>Günther</v>
      </c>
      <c r="E17" s="5" t="str">
        <f>VLOOKUP(B17,Personaldaten!$A$4:$I$32,4,0)</f>
        <v>Ullmann</v>
      </c>
      <c r="F17" s="9">
        <f>VLOOKUP(B17,Personaldaten!A13:$I$32,8,0)</f>
        <v>37131</v>
      </c>
      <c r="G17" s="10">
        <f t="shared" si="2"/>
        <v>17</v>
      </c>
      <c r="H17" s="5">
        <v>2</v>
      </c>
      <c r="I17" s="11">
        <f t="shared" si="3"/>
        <v>150</v>
      </c>
    </row>
    <row r="18" spans="2:9" x14ac:dyDescent="0.2">
      <c r="B18" s="23">
        <v>142</v>
      </c>
      <c r="C18" s="5" t="str">
        <f>VLOOKUP(B18,Personaldaten!$A$4:$I$32,2,0)</f>
        <v>Herrn</v>
      </c>
      <c r="D18" s="5" t="str">
        <f>VLOOKUP(B18,Personaldaten!$A$4:$I$32,3,0)</f>
        <v>Helmut</v>
      </c>
      <c r="E18" s="5" t="str">
        <f>VLOOKUP(B18,Personaldaten!$A$4:$I$32,4,0)</f>
        <v>Helberg</v>
      </c>
      <c r="F18" s="9">
        <f>VLOOKUP(B18,Personaldaten!A14:$I$32,8,0)</f>
        <v>36781</v>
      </c>
      <c r="G18" s="10">
        <f t="shared" si="2"/>
        <v>18</v>
      </c>
      <c r="H18" s="5">
        <v>5</v>
      </c>
      <c r="I18" s="11">
        <f t="shared" si="3"/>
        <v>0</v>
      </c>
    </row>
  </sheetData>
  <mergeCells count="2">
    <mergeCell ref="B2:I2"/>
    <mergeCell ref="M2:S2"/>
  </mergeCells>
  <pageMargins left="0.7" right="0.7" top="0.78740157499999996" bottom="0.78740157499999996" header="0.3" footer="0.3"/>
  <pageSetup paperSize="9" orientation="landscape" r:id="rId1"/>
  <headerFooter>
    <oddHeader>Seite &amp;P von &amp;N</oddHeader>
    <oddFooter>&amp;L&amp;F&amp;CVorname Nachname&amp;R&amp;D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
  <sheetViews>
    <sheetView workbookViewId="0">
      <selection activeCell="M17" sqref="M17"/>
    </sheetView>
  </sheetViews>
  <sheetFormatPr baseColWidth="10" defaultRowHeight="15" x14ac:dyDescent="0.25"/>
  <cols>
    <col min="1" max="1" width="16.42578125" bestFit="1" customWidth="1"/>
    <col min="5" max="5" width="24" bestFit="1" customWidth="1"/>
    <col min="7" max="7" width="13.140625" bestFit="1" customWidth="1"/>
  </cols>
  <sheetData>
    <row r="2" spans="1:8" x14ac:dyDescent="0.25">
      <c r="A2" t="s">
        <v>63</v>
      </c>
      <c r="B2" t="s">
        <v>1</v>
      </c>
      <c r="C2" t="s">
        <v>2</v>
      </c>
      <c r="D2" t="s">
        <v>3</v>
      </c>
      <c r="E2" t="s">
        <v>4</v>
      </c>
      <c r="F2" t="s">
        <v>5</v>
      </c>
      <c r="G2" t="s">
        <v>6</v>
      </c>
      <c r="H2" t="s">
        <v>118</v>
      </c>
    </row>
    <row r="3" spans="1:8" x14ac:dyDescent="0.25">
      <c r="A3">
        <v>125</v>
      </c>
      <c r="B3" t="s">
        <v>61</v>
      </c>
      <c r="C3" t="s">
        <v>90</v>
      </c>
      <c r="D3" s="2" t="s">
        <v>32</v>
      </c>
      <c r="E3" t="s">
        <v>7</v>
      </c>
      <c r="F3">
        <v>40549</v>
      </c>
      <c r="G3" t="s">
        <v>31</v>
      </c>
      <c r="H3" s="3">
        <v>44528</v>
      </c>
    </row>
    <row r="4" spans="1:8" x14ac:dyDescent="0.25">
      <c r="A4">
        <v>126</v>
      </c>
      <c r="B4" t="s">
        <v>62</v>
      </c>
      <c r="C4" t="s">
        <v>91</v>
      </c>
      <c r="D4" s="2" t="s">
        <v>34</v>
      </c>
      <c r="E4" t="s">
        <v>10</v>
      </c>
      <c r="F4">
        <v>57548</v>
      </c>
      <c r="G4" t="s">
        <v>11</v>
      </c>
      <c r="H4" s="3">
        <v>44528</v>
      </c>
    </row>
    <row r="5" spans="1:8" x14ac:dyDescent="0.25">
      <c r="A5">
        <v>127</v>
      </c>
      <c r="B5" t="s">
        <v>62</v>
      </c>
      <c r="C5" t="s">
        <v>92</v>
      </c>
      <c r="D5" s="2" t="s">
        <v>42</v>
      </c>
      <c r="E5" t="s">
        <v>25</v>
      </c>
      <c r="F5">
        <v>59103</v>
      </c>
      <c r="G5" t="s">
        <v>24</v>
      </c>
      <c r="H5" s="3">
        <v>44528</v>
      </c>
    </row>
    <row r="6" spans="1:8" x14ac:dyDescent="0.25">
      <c r="A6">
        <v>128</v>
      </c>
      <c r="B6" t="s">
        <v>62</v>
      </c>
      <c r="C6" t="s">
        <v>93</v>
      </c>
      <c r="D6" s="2" t="s">
        <v>48</v>
      </c>
      <c r="E6" t="s">
        <v>65</v>
      </c>
      <c r="F6">
        <v>41540</v>
      </c>
      <c r="G6" t="s">
        <v>66</v>
      </c>
      <c r="H6" s="3">
        <v>44528</v>
      </c>
    </row>
    <row r="7" spans="1:8" x14ac:dyDescent="0.25">
      <c r="A7">
        <v>129</v>
      </c>
      <c r="B7" t="s">
        <v>61</v>
      </c>
      <c r="C7" t="s">
        <v>94</v>
      </c>
      <c r="D7" s="2" t="s">
        <v>51</v>
      </c>
      <c r="E7" t="s">
        <v>67</v>
      </c>
      <c r="F7">
        <v>47803</v>
      </c>
      <c r="G7" t="s">
        <v>68</v>
      </c>
      <c r="H7" s="3">
        <v>44528</v>
      </c>
    </row>
    <row r="8" spans="1:8" x14ac:dyDescent="0.25">
      <c r="A8">
        <v>130</v>
      </c>
      <c r="B8" t="s">
        <v>61</v>
      </c>
      <c r="C8" t="s">
        <v>95</v>
      </c>
      <c r="D8" s="2" t="s">
        <v>58</v>
      </c>
      <c r="E8" t="s">
        <v>69</v>
      </c>
      <c r="F8">
        <v>40474</v>
      </c>
      <c r="G8" t="s">
        <v>31</v>
      </c>
      <c r="H8" s="3">
        <v>44528</v>
      </c>
    </row>
    <row r="9" spans="1:8" x14ac:dyDescent="0.25">
      <c r="A9">
        <v>131</v>
      </c>
      <c r="B9" t="s">
        <v>61</v>
      </c>
      <c r="C9" t="s">
        <v>37</v>
      </c>
      <c r="D9" s="2" t="s">
        <v>59</v>
      </c>
      <c r="E9" t="s">
        <v>70</v>
      </c>
      <c r="F9">
        <v>40235</v>
      </c>
      <c r="G9" t="s">
        <v>31</v>
      </c>
      <c r="H9" s="3">
        <v>44528</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32"/>
  <sheetViews>
    <sheetView workbookViewId="0">
      <selection activeCell="L33" sqref="L33"/>
    </sheetView>
  </sheetViews>
  <sheetFormatPr baseColWidth="10" defaultRowHeight="15" x14ac:dyDescent="0.25"/>
  <sheetData>
    <row r="3" spans="1:5" x14ac:dyDescent="0.25">
      <c r="A3" t="s">
        <v>63</v>
      </c>
      <c r="B3" t="s">
        <v>1</v>
      </c>
      <c r="C3" t="s">
        <v>2</v>
      </c>
      <c r="D3" t="s">
        <v>3</v>
      </c>
      <c r="E3" t="s">
        <v>119</v>
      </c>
    </row>
    <row r="4" spans="1:5" x14ac:dyDescent="0.25">
      <c r="A4">
        <v>125</v>
      </c>
      <c r="B4" t="s">
        <v>61</v>
      </c>
      <c r="C4" t="s">
        <v>90</v>
      </c>
      <c r="D4" s="2" t="s">
        <v>32</v>
      </c>
      <c r="E4">
        <v>3</v>
      </c>
    </row>
    <row r="5" spans="1:5" x14ac:dyDescent="0.25">
      <c r="A5">
        <v>126</v>
      </c>
      <c r="B5" t="s">
        <v>62</v>
      </c>
      <c r="C5" t="s">
        <v>91</v>
      </c>
      <c r="D5" s="2" t="s">
        <v>34</v>
      </c>
      <c r="E5">
        <v>4</v>
      </c>
    </row>
    <row r="6" spans="1:5" x14ac:dyDescent="0.25">
      <c r="A6">
        <v>127</v>
      </c>
      <c r="B6" t="s">
        <v>62</v>
      </c>
      <c r="C6" t="s">
        <v>92</v>
      </c>
      <c r="D6" s="2" t="s">
        <v>42</v>
      </c>
      <c r="E6">
        <v>1</v>
      </c>
    </row>
    <row r="7" spans="1:5" x14ac:dyDescent="0.25">
      <c r="A7">
        <v>128</v>
      </c>
      <c r="B7" t="s">
        <v>62</v>
      </c>
      <c r="C7" t="s">
        <v>93</v>
      </c>
      <c r="D7" s="2" t="s">
        <v>48</v>
      </c>
      <c r="E7">
        <v>1</v>
      </c>
    </row>
    <row r="8" spans="1:5" x14ac:dyDescent="0.25">
      <c r="A8">
        <v>129</v>
      </c>
      <c r="B8" t="s">
        <v>61</v>
      </c>
      <c r="C8" t="s">
        <v>94</v>
      </c>
      <c r="D8" s="2" t="s">
        <v>51</v>
      </c>
      <c r="E8">
        <v>1</v>
      </c>
    </row>
    <row r="9" spans="1:5" x14ac:dyDescent="0.25">
      <c r="A9">
        <v>130</v>
      </c>
      <c r="B9" t="s">
        <v>61</v>
      </c>
      <c r="C9" t="s">
        <v>95</v>
      </c>
      <c r="D9" s="2" t="s">
        <v>58</v>
      </c>
      <c r="E9">
        <v>1</v>
      </c>
    </row>
    <row r="10" spans="1:5" x14ac:dyDescent="0.25">
      <c r="A10">
        <v>131</v>
      </c>
      <c r="B10" t="s">
        <v>61</v>
      </c>
      <c r="C10" t="s">
        <v>37</v>
      </c>
      <c r="D10" s="2" t="s">
        <v>59</v>
      </c>
      <c r="E10">
        <v>1</v>
      </c>
    </row>
    <row r="11" spans="1:5" x14ac:dyDescent="0.25">
      <c r="A11">
        <v>132</v>
      </c>
      <c r="B11" t="s">
        <v>61</v>
      </c>
      <c r="C11" t="s">
        <v>96</v>
      </c>
      <c r="D11" s="2" t="s">
        <v>35</v>
      </c>
      <c r="E11">
        <v>0</v>
      </c>
    </row>
    <row r="12" spans="1:5" x14ac:dyDescent="0.25">
      <c r="A12">
        <v>133</v>
      </c>
      <c r="B12" t="s">
        <v>62</v>
      </c>
      <c r="C12" t="s">
        <v>97</v>
      </c>
      <c r="D12" s="2" t="s">
        <v>36</v>
      </c>
      <c r="E12">
        <v>1</v>
      </c>
    </row>
    <row r="13" spans="1:5" x14ac:dyDescent="0.25">
      <c r="A13">
        <v>134</v>
      </c>
      <c r="B13" t="s">
        <v>62</v>
      </c>
      <c r="C13" t="s">
        <v>98</v>
      </c>
      <c r="D13" s="2" t="s">
        <v>37</v>
      </c>
      <c r="E13">
        <v>1</v>
      </c>
    </row>
    <row r="14" spans="1:5" x14ac:dyDescent="0.25">
      <c r="A14">
        <v>135</v>
      </c>
      <c r="B14" t="s">
        <v>61</v>
      </c>
      <c r="C14" t="s">
        <v>95</v>
      </c>
      <c r="D14" s="2" t="s">
        <v>38</v>
      </c>
      <c r="E14">
        <v>0</v>
      </c>
    </row>
    <row r="15" spans="1:5" x14ac:dyDescent="0.25">
      <c r="A15">
        <v>136</v>
      </c>
      <c r="B15" t="s">
        <v>62</v>
      </c>
      <c r="C15" t="s">
        <v>99</v>
      </c>
      <c r="D15" s="2" t="s">
        <v>40</v>
      </c>
      <c r="E15">
        <v>0</v>
      </c>
    </row>
    <row r="16" spans="1:5" x14ac:dyDescent="0.25">
      <c r="A16">
        <v>137</v>
      </c>
      <c r="B16" t="s">
        <v>62</v>
      </c>
      <c r="C16" t="s">
        <v>100</v>
      </c>
      <c r="D16" s="2" t="s">
        <v>44</v>
      </c>
      <c r="E16">
        <v>0</v>
      </c>
    </row>
    <row r="17" spans="1:5" x14ac:dyDescent="0.25">
      <c r="A17">
        <v>138</v>
      </c>
      <c r="B17" t="s">
        <v>62</v>
      </c>
      <c r="C17" t="s">
        <v>101</v>
      </c>
      <c r="D17" s="2" t="s">
        <v>46</v>
      </c>
      <c r="E17">
        <v>2</v>
      </c>
    </row>
    <row r="18" spans="1:5" x14ac:dyDescent="0.25">
      <c r="A18">
        <v>139</v>
      </c>
      <c r="B18" t="s">
        <v>61</v>
      </c>
      <c r="C18" t="s">
        <v>102</v>
      </c>
      <c r="D18" s="2" t="s">
        <v>49</v>
      </c>
      <c r="E18">
        <v>5</v>
      </c>
    </row>
    <row r="19" spans="1:5" x14ac:dyDescent="0.25">
      <c r="A19">
        <v>140</v>
      </c>
      <c r="B19" t="s">
        <v>61</v>
      </c>
      <c r="C19" t="s">
        <v>103</v>
      </c>
      <c r="D19" s="2" t="s">
        <v>50</v>
      </c>
      <c r="E19">
        <v>3</v>
      </c>
    </row>
    <row r="20" spans="1:5" x14ac:dyDescent="0.25">
      <c r="A20">
        <v>141</v>
      </c>
      <c r="B20" t="s">
        <v>61</v>
      </c>
      <c r="C20" t="s">
        <v>104</v>
      </c>
      <c r="D20" s="2" t="s">
        <v>53</v>
      </c>
      <c r="E20">
        <v>2</v>
      </c>
    </row>
    <row r="21" spans="1:5" x14ac:dyDescent="0.25">
      <c r="A21">
        <v>142</v>
      </c>
      <c r="B21" t="s">
        <v>61</v>
      </c>
      <c r="C21" t="s">
        <v>105</v>
      </c>
      <c r="D21" s="2" t="s">
        <v>54</v>
      </c>
      <c r="E21">
        <v>2</v>
      </c>
    </row>
    <row r="22" spans="1:5" x14ac:dyDescent="0.25">
      <c r="A22">
        <v>143</v>
      </c>
      <c r="B22" t="s">
        <v>62</v>
      </c>
      <c r="C22" t="s">
        <v>106</v>
      </c>
      <c r="D22" s="2" t="s">
        <v>56</v>
      </c>
      <c r="E22">
        <v>2</v>
      </c>
    </row>
    <row r="23" spans="1:5" x14ac:dyDescent="0.25">
      <c r="A23">
        <v>144</v>
      </c>
      <c r="B23" t="s">
        <v>62</v>
      </c>
      <c r="C23" t="s">
        <v>107</v>
      </c>
      <c r="D23" s="2" t="s">
        <v>57</v>
      </c>
      <c r="E23">
        <v>2</v>
      </c>
    </row>
    <row r="24" spans="1:5" x14ac:dyDescent="0.25">
      <c r="A24">
        <v>145</v>
      </c>
      <c r="B24" t="s">
        <v>61</v>
      </c>
      <c r="C24" t="s">
        <v>108</v>
      </c>
      <c r="D24" s="2" t="s">
        <v>33</v>
      </c>
      <c r="E24">
        <v>1</v>
      </c>
    </row>
    <row r="25" spans="1:5" x14ac:dyDescent="0.25">
      <c r="A25">
        <v>146</v>
      </c>
      <c r="B25" t="s">
        <v>61</v>
      </c>
      <c r="C25" t="s">
        <v>109</v>
      </c>
      <c r="D25" s="2" t="s">
        <v>39</v>
      </c>
      <c r="E25">
        <v>2</v>
      </c>
    </row>
    <row r="26" spans="1:5" x14ac:dyDescent="0.25">
      <c r="A26">
        <v>147</v>
      </c>
      <c r="B26" t="s">
        <v>61</v>
      </c>
      <c r="C26" t="s">
        <v>103</v>
      </c>
      <c r="D26" s="2" t="s">
        <v>41</v>
      </c>
      <c r="E26">
        <v>2</v>
      </c>
    </row>
    <row r="27" spans="1:5" x14ac:dyDescent="0.25">
      <c r="A27">
        <v>148</v>
      </c>
      <c r="B27" t="s">
        <v>61</v>
      </c>
      <c r="C27" t="s">
        <v>110</v>
      </c>
      <c r="D27" s="2" t="s">
        <v>43</v>
      </c>
      <c r="E27">
        <v>0</v>
      </c>
    </row>
    <row r="28" spans="1:5" x14ac:dyDescent="0.25">
      <c r="A28">
        <v>149</v>
      </c>
      <c r="B28" t="s">
        <v>62</v>
      </c>
      <c r="C28" t="s">
        <v>111</v>
      </c>
      <c r="D28" s="2" t="s">
        <v>45</v>
      </c>
      <c r="E28">
        <v>0</v>
      </c>
    </row>
    <row r="29" spans="1:5" x14ac:dyDescent="0.25">
      <c r="A29">
        <v>150</v>
      </c>
      <c r="B29" t="s">
        <v>61</v>
      </c>
      <c r="C29" t="s">
        <v>112</v>
      </c>
      <c r="D29" s="2" t="s">
        <v>47</v>
      </c>
      <c r="E29">
        <v>0</v>
      </c>
    </row>
    <row r="30" spans="1:5" x14ac:dyDescent="0.25">
      <c r="A30">
        <v>151</v>
      </c>
      <c r="B30" t="s">
        <v>62</v>
      </c>
      <c r="C30" t="s">
        <v>113</v>
      </c>
      <c r="D30" s="2" t="s">
        <v>52</v>
      </c>
      <c r="E30">
        <v>1</v>
      </c>
    </row>
    <row r="31" spans="1:5" x14ac:dyDescent="0.25">
      <c r="A31">
        <v>152</v>
      </c>
      <c r="B31" t="s">
        <v>61</v>
      </c>
      <c r="C31" t="s">
        <v>115</v>
      </c>
      <c r="D31" s="2" t="s">
        <v>55</v>
      </c>
      <c r="E31">
        <v>1</v>
      </c>
    </row>
    <row r="32" spans="1:5" x14ac:dyDescent="0.25">
      <c r="A32">
        <v>153</v>
      </c>
      <c r="B32" t="s">
        <v>62</v>
      </c>
      <c r="C32" t="s">
        <v>114</v>
      </c>
      <c r="D32" s="2" t="s">
        <v>60</v>
      </c>
      <c r="E32">
        <v>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70fafa53-bb0e-418c-a32d-d0d451e1322c</BSO999929>
</file>

<file path=customXml/itemProps1.xml><?xml version="1.0" encoding="utf-8"?>
<ds:datastoreItem xmlns:ds="http://schemas.openxmlformats.org/officeDocument/2006/customXml" ds:itemID="{5621632A-E0FC-4700-8F66-FA6B9DAB132C}">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Personaldaten</vt:lpstr>
      <vt:lpstr>Verträge</vt:lpstr>
      <vt:lpstr>Zwischenprüfung</vt:lpstr>
      <vt:lpstr>Formeln_Zwischenprüfung</vt:lpstr>
      <vt:lpstr>Prüfung</vt:lpstr>
      <vt:lpstr>Fehlzeiten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WIFA</dc:creator>
  <cp:lastModifiedBy>Administrator</cp:lastModifiedBy>
  <cp:lastPrinted>2018-11-26T11:31:12Z</cp:lastPrinted>
  <dcterms:created xsi:type="dcterms:W3CDTF">2018-11-26T08:32:18Z</dcterms:created>
  <dcterms:modified xsi:type="dcterms:W3CDTF">2020-09-29T10:54:01Z</dcterms:modified>
</cp:coreProperties>
</file>