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checkCompatibility="1" defaultThemeVersion="124226"/>
  <xr:revisionPtr revIDLastSave="0" documentId="13_ncr:1_{C4BC090D-BCEB-423D-812E-D01516E48D2C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Mitarbeiter Löhne" sheetId="12" r:id="rId1"/>
    <sheet name="Mitarbeiter Gehälter" sheetId="6" r:id="rId2"/>
    <sheet name="Stundenabrechnung Arbeiter" sheetId="11" r:id="rId3"/>
    <sheet name="Formeln Stundenabrechnung" sheetId="14" r:id="rId4"/>
    <sheet name="Auswertung" sheetId="13" r:id="rId5"/>
    <sheet name="Formeln Auswertung" sheetId="15" r:id="rId6"/>
  </sheets>
  <calcPr calcId="191029"/>
</workbook>
</file>

<file path=xl/calcChain.xml><?xml version="1.0" encoding="utf-8"?>
<calcChain xmlns="http://schemas.openxmlformats.org/spreadsheetml/2006/main">
  <c r="F26" i="14" l="1"/>
  <c r="H26" i="14" s="1"/>
  <c r="E26" i="14"/>
  <c r="I26" i="14" s="1"/>
  <c r="D26" i="14"/>
  <c r="C26" i="14"/>
  <c r="F24" i="14"/>
  <c r="H24" i="14" s="1"/>
  <c r="E24" i="14"/>
  <c r="I24" i="14" s="1"/>
  <c r="D24" i="14"/>
  <c r="C24" i="14"/>
  <c r="F23" i="14"/>
  <c r="H23" i="14" s="1"/>
  <c r="E23" i="14"/>
  <c r="I23" i="14" s="1"/>
  <c r="D23" i="14"/>
  <c r="C23" i="14"/>
  <c r="F22" i="14"/>
  <c r="H22" i="14" s="1"/>
  <c r="E22" i="14"/>
  <c r="I22" i="14" s="1"/>
  <c r="D22" i="14"/>
  <c r="C22" i="14"/>
  <c r="F21" i="14"/>
  <c r="H21" i="14" s="1"/>
  <c r="E21" i="14"/>
  <c r="I21" i="14" s="1"/>
  <c r="D21" i="14"/>
  <c r="C21" i="14"/>
  <c r="F20" i="14"/>
  <c r="H20" i="14" s="1"/>
  <c r="E20" i="14"/>
  <c r="I20" i="14" s="1"/>
  <c r="D20" i="14"/>
  <c r="C20" i="14"/>
  <c r="F19" i="14"/>
  <c r="H19" i="14" s="1"/>
  <c r="E19" i="14"/>
  <c r="I19" i="14" s="1"/>
  <c r="D19" i="14"/>
  <c r="C19" i="14"/>
  <c r="F18" i="14"/>
  <c r="H18" i="14" s="1"/>
  <c r="E18" i="14"/>
  <c r="I18" i="14" s="1"/>
  <c r="D18" i="14"/>
  <c r="C18" i="14"/>
  <c r="F17" i="14"/>
  <c r="H17" i="14" s="1"/>
  <c r="E17" i="14"/>
  <c r="I17" i="14" s="1"/>
  <c r="D17" i="14"/>
  <c r="C17" i="14"/>
  <c r="F16" i="14"/>
  <c r="H16" i="14" s="1"/>
  <c r="E16" i="14"/>
  <c r="I16" i="14" s="1"/>
  <c r="D16" i="14"/>
  <c r="C16" i="14"/>
  <c r="F15" i="14"/>
  <c r="H15" i="14" s="1"/>
  <c r="E15" i="14"/>
  <c r="I15" i="14" s="1"/>
  <c r="D15" i="14"/>
  <c r="C15" i="14"/>
  <c r="F14" i="14"/>
  <c r="H14" i="14" s="1"/>
  <c r="E14" i="14"/>
  <c r="I14" i="14" s="1"/>
  <c r="D14" i="14"/>
  <c r="C14" i="14"/>
  <c r="F25" i="14"/>
  <c r="H25" i="14" s="1"/>
  <c r="E25" i="14"/>
  <c r="I25" i="14" s="1"/>
  <c r="D25" i="14"/>
  <c r="C25" i="14"/>
  <c r="F13" i="14"/>
  <c r="H13" i="14" s="1"/>
  <c r="E13" i="14"/>
  <c r="I13" i="14" s="1"/>
  <c r="D13" i="14"/>
  <c r="C13" i="14"/>
  <c r="F12" i="14"/>
  <c r="H12" i="14" s="1"/>
  <c r="E12" i="14"/>
  <c r="I12" i="14" s="1"/>
  <c r="D12" i="14"/>
  <c r="C12" i="14"/>
  <c r="F11" i="14"/>
  <c r="H11" i="14" s="1"/>
  <c r="E11" i="14"/>
  <c r="I11" i="14" s="1"/>
  <c r="D11" i="14"/>
  <c r="C11" i="14"/>
  <c r="F10" i="14"/>
  <c r="H10" i="14" s="1"/>
  <c r="E10" i="14"/>
  <c r="I10" i="14" s="1"/>
  <c r="D10" i="14"/>
  <c r="C10" i="14"/>
  <c r="F9" i="14"/>
  <c r="H9" i="14" s="1"/>
  <c r="E9" i="14"/>
  <c r="I9" i="14" s="1"/>
  <c r="D9" i="14"/>
  <c r="C9" i="14"/>
  <c r="F8" i="14"/>
  <c r="H8" i="14" s="1"/>
  <c r="E8" i="14"/>
  <c r="I8" i="14" s="1"/>
  <c r="D8" i="14"/>
  <c r="C8" i="14"/>
  <c r="F7" i="14"/>
  <c r="H7" i="14" s="1"/>
  <c r="E7" i="14"/>
  <c r="I7" i="14" s="1"/>
  <c r="D7" i="14"/>
  <c r="C7" i="14"/>
  <c r="F6" i="14"/>
  <c r="H6" i="14" s="1"/>
  <c r="E6" i="14"/>
  <c r="I6" i="14" s="1"/>
  <c r="D6" i="14"/>
  <c r="C6" i="14"/>
  <c r="E13" i="11"/>
  <c r="I13" i="11" s="1"/>
  <c r="F13" i="11"/>
  <c r="H13" i="11" s="1"/>
  <c r="E15" i="11"/>
  <c r="I15" i="11" s="1"/>
  <c r="F15" i="11"/>
  <c r="H15" i="11" s="1"/>
  <c r="J15" i="11" s="1"/>
  <c r="E18" i="11"/>
  <c r="I18" i="11" s="1"/>
  <c r="F18" i="11"/>
  <c r="H18" i="11" s="1"/>
  <c r="E8" i="11"/>
  <c r="I8" i="11" s="1"/>
  <c r="F8" i="11"/>
  <c r="H8" i="11" s="1"/>
  <c r="E25" i="11"/>
  <c r="F25" i="11"/>
  <c r="E20" i="11"/>
  <c r="I20" i="11" s="1"/>
  <c r="F20" i="11"/>
  <c r="H20" i="11" s="1"/>
  <c r="E16" i="11"/>
  <c r="I16" i="11" s="1"/>
  <c r="F16" i="11"/>
  <c r="H16" i="11" s="1"/>
  <c r="E14" i="11"/>
  <c r="I14" i="11" s="1"/>
  <c r="F14" i="11"/>
  <c r="H14" i="11" s="1"/>
  <c r="E7" i="11"/>
  <c r="I7" i="11" s="1"/>
  <c r="F7" i="11"/>
  <c r="H7" i="11" s="1"/>
  <c r="E19" i="11"/>
  <c r="I19" i="11" s="1"/>
  <c r="F19" i="11"/>
  <c r="H19" i="11" s="1"/>
  <c r="E17" i="11"/>
  <c r="I17" i="11" s="1"/>
  <c r="F17" i="11"/>
  <c r="H17" i="11" s="1"/>
  <c r="E12" i="11"/>
  <c r="I12" i="11" s="1"/>
  <c r="F12" i="11"/>
  <c r="H12" i="11" s="1"/>
  <c r="E9" i="11"/>
  <c r="I9" i="11" s="1"/>
  <c r="F9" i="11"/>
  <c r="H9" i="11" s="1"/>
  <c r="E22" i="11"/>
  <c r="I22" i="11" s="1"/>
  <c r="F22" i="11"/>
  <c r="H22" i="11" s="1"/>
  <c r="J22" i="11" s="1"/>
  <c r="E23" i="11"/>
  <c r="I23" i="11" s="1"/>
  <c r="F23" i="11"/>
  <c r="H23" i="11" s="1"/>
  <c r="E21" i="11"/>
  <c r="I21" i="11" s="1"/>
  <c r="F21" i="11"/>
  <c r="H21" i="11" s="1"/>
  <c r="E26" i="11"/>
  <c r="I26" i="11" s="1"/>
  <c r="F26" i="11"/>
  <c r="H26" i="11" s="1"/>
  <c r="E24" i="11"/>
  <c r="I24" i="11" s="1"/>
  <c r="F24" i="11"/>
  <c r="H24" i="11" s="1"/>
  <c r="E10" i="11"/>
  <c r="I10" i="11" s="1"/>
  <c r="F10" i="11"/>
  <c r="H10" i="11" s="1"/>
  <c r="E6" i="11"/>
  <c r="I6" i="11" s="1"/>
  <c r="F6" i="11"/>
  <c r="H6" i="11" s="1"/>
  <c r="F11" i="11"/>
  <c r="H11" i="11" s="1"/>
  <c r="E11" i="11"/>
  <c r="I11" i="11" s="1"/>
  <c r="D13" i="11"/>
  <c r="D15" i="11"/>
  <c r="D18" i="11"/>
  <c r="D8" i="11"/>
  <c r="D25" i="11"/>
  <c r="D20" i="11"/>
  <c r="D16" i="11"/>
  <c r="D14" i="11"/>
  <c r="D7" i="11"/>
  <c r="D19" i="11"/>
  <c r="D17" i="11"/>
  <c r="D12" i="11"/>
  <c r="D9" i="11"/>
  <c r="D22" i="11"/>
  <c r="D23" i="11"/>
  <c r="D21" i="11"/>
  <c r="D26" i="11"/>
  <c r="D24" i="11"/>
  <c r="D10" i="11"/>
  <c r="D6" i="11"/>
  <c r="D11" i="11"/>
  <c r="C13" i="11"/>
  <c r="C15" i="11"/>
  <c r="C18" i="11"/>
  <c r="C8" i="11"/>
  <c r="C25" i="11"/>
  <c r="C20" i="11"/>
  <c r="C16" i="11"/>
  <c r="C14" i="11"/>
  <c r="C7" i="11"/>
  <c r="C19" i="11"/>
  <c r="C17" i="11"/>
  <c r="C12" i="11"/>
  <c r="C9" i="11"/>
  <c r="C22" i="11"/>
  <c r="C23" i="11"/>
  <c r="C21" i="11"/>
  <c r="C26" i="11"/>
  <c r="C24" i="11"/>
  <c r="C10" i="11"/>
  <c r="C6" i="11"/>
  <c r="C11" i="11"/>
  <c r="J26" i="11" l="1"/>
  <c r="J11" i="11"/>
  <c r="J17" i="14"/>
  <c r="J18" i="14"/>
  <c r="J10" i="14"/>
  <c r="J11" i="14"/>
  <c r="C14" i="13"/>
  <c r="J14" i="14"/>
  <c r="J22" i="14"/>
  <c r="J8" i="14"/>
  <c r="J26" i="14"/>
  <c r="J10" i="11"/>
  <c r="J9" i="11"/>
  <c r="J16" i="11"/>
  <c r="J13" i="11"/>
  <c r="J20" i="14"/>
  <c r="J24" i="11"/>
  <c r="J20" i="11"/>
  <c r="J6" i="14"/>
  <c r="J23" i="14"/>
  <c r="J25" i="14"/>
  <c r="F7" i="15"/>
  <c r="J9" i="14"/>
  <c r="F15" i="15"/>
  <c r="J16" i="14"/>
  <c r="C15" i="15"/>
  <c r="J12" i="14"/>
  <c r="D15" i="15"/>
  <c r="J19" i="14"/>
  <c r="E15" i="15"/>
  <c r="F7" i="13"/>
  <c r="C14" i="15"/>
  <c r="F14" i="13"/>
  <c r="E7" i="13"/>
  <c r="F8" i="15"/>
  <c r="F19" i="15" s="1"/>
  <c r="I25" i="11"/>
  <c r="F8" i="13"/>
  <c r="D7" i="15"/>
  <c r="D14" i="15"/>
  <c r="C7" i="13"/>
  <c r="C8" i="15"/>
  <c r="D7" i="13"/>
  <c r="E14" i="13"/>
  <c r="H25" i="11"/>
  <c r="C8" i="13"/>
  <c r="D8" i="13"/>
  <c r="E8" i="13"/>
  <c r="D15" i="13"/>
  <c r="C7" i="15"/>
  <c r="E7" i="15"/>
  <c r="E19" i="15" s="1"/>
  <c r="E14" i="15"/>
  <c r="E22" i="15" s="1"/>
  <c r="D8" i="15"/>
  <c r="E8" i="15"/>
  <c r="D14" i="13"/>
  <c r="C15" i="13"/>
  <c r="C22" i="13" s="1"/>
  <c r="F15" i="13"/>
  <c r="E15" i="13"/>
  <c r="F14" i="15"/>
  <c r="J15" i="14"/>
  <c r="J7" i="14"/>
  <c r="J24" i="14"/>
  <c r="J13" i="14"/>
  <c r="J21" i="14"/>
  <c r="J6" i="11"/>
  <c r="E6" i="15" s="1"/>
  <c r="J12" i="11"/>
  <c r="J17" i="11"/>
  <c r="J21" i="11"/>
  <c r="J19" i="11"/>
  <c r="J8" i="11"/>
  <c r="J14" i="11"/>
  <c r="F6" i="15" s="1"/>
  <c r="J23" i="11"/>
  <c r="J7" i="11"/>
  <c r="J18" i="11"/>
  <c r="F22" i="15" l="1"/>
  <c r="D22" i="15"/>
  <c r="E6" i="13"/>
  <c r="E13" i="15"/>
  <c r="D13" i="15"/>
  <c r="C22" i="15"/>
  <c r="J25" i="11"/>
  <c r="C13" i="13" s="1"/>
  <c r="F19" i="13"/>
  <c r="C6" i="13"/>
  <c r="C6" i="15"/>
  <c r="D6" i="15"/>
  <c r="E13" i="13"/>
  <c r="D19" i="13"/>
  <c r="F22" i="13"/>
  <c r="F13" i="15"/>
  <c r="D13" i="13"/>
  <c r="F13" i="13"/>
  <c r="F6" i="13"/>
  <c r="D6" i="13"/>
  <c r="C19" i="15"/>
  <c r="D22" i="13"/>
  <c r="E22" i="13"/>
  <c r="E19" i="13"/>
  <c r="C19" i="13"/>
  <c r="D19" i="15"/>
  <c r="J28" i="14"/>
  <c r="K24" i="14" s="1"/>
  <c r="J28" i="11"/>
  <c r="K21" i="11" s="1"/>
  <c r="C13" i="15" l="1"/>
  <c r="K21" i="14"/>
  <c r="K7" i="14"/>
  <c r="K13" i="14"/>
  <c r="K18" i="14"/>
  <c r="K8" i="14"/>
  <c r="K9" i="14"/>
  <c r="K23" i="14"/>
  <c r="K12" i="14"/>
  <c r="K16" i="14"/>
  <c r="K20" i="14"/>
  <c r="K6" i="14"/>
  <c r="K25" i="14"/>
  <c r="K14" i="14"/>
  <c r="K22" i="14"/>
  <c r="K17" i="14"/>
  <c r="K26" i="14"/>
  <c r="K10" i="14"/>
  <c r="K19" i="14"/>
  <c r="K11" i="14"/>
  <c r="K15" i="14"/>
  <c r="K10" i="11"/>
  <c r="K13" i="11"/>
  <c r="K20" i="11"/>
  <c r="K25" i="11"/>
  <c r="K11" i="11"/>
  <c r="K22" i="11"/>
  <c r="K24" i="11"/>
  <c r="K15" i="11"/>
  <c r="K26" i="11"/>
  <c r="K9" i="11"/>
  <c r="K16" i="11"/>
  <c r="K6" i="11"/>
  <c r="K23" i="11"/>
  <c r="K7" i="11"/>
  <c r="K18" i="11"/>
  <c r="K12" i="11"/>
  <c r="K17" i="11"/>
  <c r="K19" i="11"/>
  <c r="K8" i="11"/>
  <c r="K14" i="11"/>
</calcChain>
</file>

<file path=xl/sharedStrings.xml><?xml version="1.0" encoding="utf-8"?>
<sst xmlns="http://schemas.openxmlformats.org/spreadsheetml/2006/main" count="243" uniqueCount="93">
  <si>
    <t>Ulm</t>
  </si>
  <si>
    <t>Einkauf</t>
  </si>
  <si>
    <t>Verkauf</t>
  </si>
  <si>
    <t xml:space="preserve"> </t>
  </si>
  <si>
    <t>Name</t>
  </si>
  <si>
    <t>Abteilung</t>
  </si>
  <si>
    <t>Gehalt-
gruppe
A</t>
  </si>
  <si>
    <t>Gehalt-
gruppe
B</t>
  </si>
  <si>
    <t>Gehalt-
gruppe
C</t>
  </si>
  <si>
    <t>Gehalt-
gruppe
D</t>
  </si>
  <si>
    <t>Müller</t>
  </si>
  <si>
    <t>Behrmann</t>
  </si>
  <si>
    <t>Verwaltung</t>
  </si>
  <si>
    <t>Helber</t>
  </si>
  <si>
    <t>Ganz</t>
  </si>
  <si>
    <t>Hein</t>
  </si>
  <si>
    <t>Fertigung</t>
  </si>
  <si>
    <t>Jülich</t>
  </si>
  <si>
    <t>Hans</t>
  </si>
  <si>
    <t>Ullmann</t>
  </si>
  <si>
    <t>Helberg</t>
  </si>
  <si>
    <t>Trichter</t>
  </si>
  <si>
    <t>Weyer</t>
  </si>
  <si>
    <t>Klein</t>
  </si>
  <si>
    <t>Lehmann</t>
  </si>
  <si>
    <t>Müller H.</t>
  </si>
  <si>
    <t>Josten</t>
  </si>
  <si>
    <t>Mellrich</t>
  </si>
  <si>
    <t>Nass</t>
  </si>
  <si>
    <t>Pelz</t>
  </si>
  <si>
    <t>Pielz</t>
  </si>
  <si>
    <t>Adam</t>
  </si>
  <si>
    <t>Zenzer</t>
  </si>
  <si>
    <t>Wilhelm</t>
  </si>
  <si>
    <t>Raudis</t>
  </si>
  <si>
    <t>Strick</t>
  </si>
  <si>
    <t>Klaus</t>
  </si>
  <si>
    <t>Imann</t>
  </si>
  <si>
    <t>Fuchs</t>
  </si>
  <si>
    <t>Bär</t>
  </si>
  <si>
    <t>Wolf</t>
  </si>
  <si>
    <t>Fröhlich</t>
  </si>
  <si>
    <t>Oscas</t>
  </si>
  <si>
    <t>Paulsen</t>
  </si>
  <si>
    <t>Richter</t>
  </si>
  <si>
    <t>Bauer</t>
  </si>
  <si>
    <t>Helm</t>
  </si>
  <si>
    <t>Münch</t>
  </si>
  <si>
    <t>Glaser</t>
  </si>
  <si>
    <t>Tisch</t>
  </si>
  <si>
    <t>Heinze</t>
  </si>
  <si>
    <t>Zacharias</t>
  </si>
  <si>
    <t>Anrede</t>
  </si>
  <si>
    <t>Frau</t>
  </si>
  <si>
    <t>Herr</t>
  </si>
  <si>
    <t>Urlaub Monat 2</t>
  </si>
  <si>
    <t>Urlaub Monat 3</t>
  </si>
  <si>
    <t>Urlaub Monat 4</t>
  </si>
  <si>
    <t>Urlaub Monat 5</t>
  </si>
  <si>
    <t>Urlaub Monat 6</t>
  </si>
  <si>
    <t>Urlaub Monat 7</t>
  </si>
  <si>
    <t>Urlaub Monat 8</t>
  </si>
  <si>
    <t>Urlaub Monat 9</t>
  </si>
  <si>
    <t>Urlaub Monat 10</t>
  </si>
  <si>
    <t>Urlaub Monat 11</t>
  </si>
  <si>
    <t>Urlaub Monat 12</t>
  </si>
  <si>
    <t>Urlaub 
Monat 1</t>
  </si>
  <si>
    <t>Personal-nummer</t>
  </si>
  <si>
    <t>Personal-
nummer</t>
  </si>
  <si>
    <t>Tarif</t>
  </si>
  <si>
    <t>TARIF</t>
  </si>
  <si>
    <t>I</t>
  </si>
  <si>
    <t>II</t>
  </si>
  <si>
    <t>III</t>
  </si>
  <si>
    <t>IV</t>
  </si>
  <si>
    <t>Stundenlohn</t>
  </si>
  <si>
    <t>geleistete Stunden</t>
  </si>
  <si>
    <t>Tarif I</t>
  </si>
  <si>
    <t>Tarif II</t>
  </si>
  <si>
    <t>Tarif III</t>
  </si>
  <si>
    <t>Tarif IV</t>
  </si>
  <si>
    <t>Anzahl Mitarbeiter</t>
  </si>
  <si>
    <t>Gesamtlöhne pro Abteilung</t>
  </si>
  <si>
    <t>Statistik</t>
  </si>
  <si>
    <t>durchschnittliche Arbeitsstunden</t>
  </si>
  <si>
    <t>Tarifstunden-
lohn</t>
  </si>
  <si>
    <t>Zulage</t>
  </si>
  <si>
    <t>Gesamtlohn</t>
  </si>
  <si>
    <t>Anteil von Gesamt</t>
  </si>
  <si>
    <t>Gesamt</t>
  </si>
  <si>
    <t>Habermann + Partner KG Stundenabrechnung Arbeiter</t>
  </si>
  <si>
    <t>Auswertung Stundenabrechnung Arbeiter Habermann + Partner KG</t>
  </si>
  <si>
    <t>Gesamtlöhne pro Tarifgruppe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</si>
</sst>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#,##0.00\ &quot;€&quot;"/>
    <numFmt numFmtId="167" formatCode="00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2">
    <xf numFmtId="0" fontId="0" fillId="0" borderId="0" xfId="0"/>
    <xf numFmtId="164" fontId="2" fillId="0" borderId="0" xfId="2" applyNumberForma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164" fontId="1" fillId="0" borderId="0" xfId="2" applyNumberFormat="1" applyFont="1" applyAlignment="1">
      <alignment horizontal="left"/>
    </xf>
    <xf numFmtId="0" fontId="1" fillId="0" borderId="0" xfId="2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Border="1"/>
    <xf numFmtId="3" fontId="2" fillId="0" borderId="2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4" fontId="2" fillId="0" borderId="2" xfId="0" applyNumberFormat="1" applyFont="1" applyBorder="1"/>
    <xf numFmtId="0" fontId="1" fillId="0" borderId="2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44" fontId="2" fillId="0" borderId="2" xfId="3" applyFont="1" applyBorder="1"/>
    <xf numFmtId="0" fontId="3" fillId="0" borderId="0" xfId="0" applyFont="1" applyAlignment="1">
      <alignment horizontal="right"/>
    </xf>
    <xf numFmtId="44" fontId="3" fillId="0" borderId="0" xfId="0" applyNumberFormat="1" applyFont="1"/>
    <xf numFmtId="10" fontId="2" fillId="0" borderId="2" xfId="4" applyNumberFormat="1" applyFont="1" applyBorder="1"/>
    <xf numFmtId="3" fontId="2" fillId="0" borderId="2" xfId="3" applyNumberFormat="1" applyFont="1" applyBorder="1"/>
    <xf numFmtId="1" fontId="2" fillId="0" borderId="2" xfId="0" applyNumberFormat="1" applyFont="1" applyBorder="1"/>
    <xf numFmtId="7" fontId="2" fillId="0" borderId="2" xfId="3" applyNumberFormat="1" applyFont="1" applyBorder="1"/>
    <xf numFmtId="166" fontId="2" fillId="0" borderId="2" xfId="3" applyNumberFormat="1" applyFont="1" applyBorder="1"/>
    <xf numFmtId="166" fontId="2" fillId="0" borderId="2" xfId="0" applyNumberFormat="1" applyFont="1" applyBorder="1"/>
    <xf numFmtId="166" fontId="3" fillId="0" borderId="0" xfId="0" applyNumberFormat="1" applyFont="1"/>
    <xf numFmtId="167" fontId="2" fillId="0" borderId="2" xfId="0" applyNumberFormat="1" applyFont="1" applyBorder="1" applyAlignment="1">
      <alignment horizontal="left"/>
    </xf>
    <xf numFmtId="167" fontId="2" fillId="0" borderId="2" xfId="0" applyNumberFormat="1" applyFont="1" applyBorder="1"/>
    <xf numFmtId="0" fontId="2" fillId="0" borderId="2" xfId="0" applyFont="1" applyBorder="1" applyAlignment="1">
      <alignment horizontal="center"/>
    </xf>
    <xf numFmtId="167" fontId="2" fillId="0" borderId="0" xfId="0" applyNumberFormat="1" applyFont="1" applyAlignment="1">
      <alignment horizontal="left"/>
    </xf>
    <xf numFmtId="167" fontId="1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/>
    </xf>
  </cellXfs>
  <cellStyles count="5">
    <cellStyle name="Euro" xfId="1" xr:uid="{00000000-0005-0000-0000-000000000000}"/>
    <cellStyle name="Prozent" xfId="4" builtinId="5"/>
    <cellStyle name="Standard" xfId="0" builtinId="0"/>
    <cellStyle name="Standard 2" xfId="2" xr:uid="{00000000-0005-0000-0000-000002000000}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AFCE2-EC2B-451E-9905-5636D669F979}">
  <dimension ref="A1:Q23"/>
  <sheetViews>
    <sheetView workbookViewId="0">
      <selection activeCell="K34" sqref="K34"/>
    </sheetView>
  </sheetViews>
  <sheetFormatPr baseColWidth="10" defaultColWidth="11.42578125" defaultRowHeight="12.75" customHeight="1" x14ac:dyDescent="0.2"/>
  <cols>
    <col min="1" max="2" width="11.42578125" style="3"/>
    <col min="3" max="3" width="13.7109375" style="4" customWidth="1"/>
    <col min="4" max="4" width="11.42578125" style="3" customWidth="1"/>
    <col min="5" max="5" width="6.7109375" style="3" customWidth="1"/>
    <col min="6" max="6" width="13.140625" style="3" customWidth="1"/>
    <col min="7" max="7" width="11.42578125" style="3"/>
    <col min="8" max="8" width="11.42578125" style="5"/>
    <col min="9" max="16384" width="11.42578125" style="3"/>
  </cols>
  <sheetData>
    <row r="1" spans="1:17" s="2" customFormat="1" ht="25.5" x14ac:dyDescent="0.2">
      <c r="A1" s="9" t="s">
        <v>68</v>
      </c>
      <c r="B1" s="9" t="s">
        <v>52</v>
      </c>
      <c r="C1" s="10" t="s">
        <v>4</v>
      </c>
      <c r="D1" s="10" t="s">
        <v>5</v>
      </c>
      <c r="E1" s="10" t="s">
        <v>69</v>
      </c>
      <c r="F1" s="8" t="s">
        <v>66</v>
      </c>
      <c r="G1" s="8" t="s">
        <v>55</v>
      </c>
      <c r="H1" s="8" t="s">
        <v>56</v>
      </c>
      <c r="I1" s="8" t="s">
        <v>57</v>
      </c>
      <c r="J1" s="8" t="s">
        <v>58</v>
      </c>
      <c r="K1" s="8" t="s">
        <v>59</v>
      </c>
      <c r="L1" s="8" t="s">
        <v>60</v>
      </c>
      <c r="M1" s="8" t="s">
        <v>61</v>
      </c>
      <c r="N1" s="8" t="s">
        <v>62</v>
      </c>
      <c r="O1" s="8" t="s">
        <v>63</v>
      </c>
      <c r="P1" s="8" t="s">
        <v>64</v>
      </c>
      <c r="Q1" s="8" t="s">
        <v>65</v>
      </c>
    </row>
    <row r="2" spans="1:17" ht="12.75" customHeight="1" x14ac:dyDescent="0.2">
      <c r="A2" s="39">
        <v>15</v>
      </c>
      <c r="B2" s="11" t="s">
        <v>53</v>
      </c>
      <c r="C2" s="6" t="s">
        <v>31</v>
      </c>
      <c r="D2" s="7" t="s">
        <v>16</v>
      </c>
      <c r="E2" s="22" t="s">
        <v>71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10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</row>
    <row r="3" spans="1:17" ht="12.75" customHeight="1" x14ac:dyDescent="0.2">
      <c r="A3" s="39">
        <v>18</v>
      </c>
      <c r="B3" s="11" t="s">
        <v>54</v>
      </c>
      <c r="C3" s="6" t="s">
        <v>32</v>
      </c>
      <c r="D3" s="7" t="s">
        <v>1</v>
      </c>
      <c r="E3" s="22" t="s">
        <v>71</v>
      </c>
      <c r="F3" s="3">
        <v>0</v>
      </c>
      <c r="G3" s="3">
        <v>1</v>
      </c>
      <c r="H3" s="3">
        <v>0</v>
      </c>
      <c r="I3" s="3">
        <v>0</v>
      </c>
      <c r="J3" s="3">
        <v>0</v>
      </c>
      <c r="K3" s="3">
        <v>1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</row>
    <row r="4" spans="1:17" ht="12.75" customHeight="1" x14ac:dyDescent="0.2">
      <c r="A4" s="39">
        <v>22</v>
      </c>
      <c r="B4" s="11" t="s">
        <v>53</v>
      </c>
      <c r="C4" s="6" t="s">
        <v>33</v>
      </c>
      <c r="D4" s="7" t="s">
        <v>16</v>
      </c>
      <c r="E4" s="22" t="s">
        <v>71</v>
      </c>
      <c r="F4" s="3">
        <v>1</v>
      </c>
      <c r="G4" s="3">
        <v>0</v>
      </c>
      <c r="H4" s="3">
        <v>0</v>
      </c>
      <c r="I4" s="3">
        <v>0</v>
      </c>
      <c r="J4" s="3">
        <v>1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</row>
    <row r="5" spans="1:17" ht="12.75" customHeight="1" x14ac:dyDescent="0.2">
      <c r="A5" s="40">
        <v>31</v>
      </c>
      <c r="B5" s="11" t="s">
        <v>53</v>
      </c>
      <c r="C5" s="6" t="s">
        <v>34</v>
      </c>
      <c r="D5" s="7" t="s">
        <v>12</v>
      </c>
      <c r="E5" s="22" t="s">
        <v>71</v>
      </c>
      <c r="F5" s="11">
        <v>0</v>
      </c>
      <c r="G5" s="3">
        <v>0</v>
      </c>
      <c r="H5" s="3">
        <v>1</v>
      </c>
      <c r="I5" s="3">
        <v>0</v>
      </c>
      <c r="J5" s="11">
        <v>0</v>
      </c>
      <c r="K5" s="3">
        <v>0</v>
      </c>
      <c r="L5" s="3">
        <v>1</v>
      </c>
      <c r="M5" s="3">
        <v>0</v>
      </c>
      <c r="N5" s="3">
        <v>0</v>
      </c>
      <c r="O5" s="3">
        <v>0</v>
      </c>
      <c r="P5" s="3">
        <v>0</v>
      </c>
      <c r="Q5" s="3">
        <v>0</v>
      </c>
    </row>
    <row r="6" spans="1:17" ht="12.75" customHeight="1" x14ac:dyDescent="0.2">
      <c r="A6" s="40">
        <v>7</v>
      </c>
      <c r="B6" s="11" t="s">
        <v>54</v>
      </c>
      <c r="C6" s="6" t="s">
        <v>35</v>
      </c>
      <c r="D6" s="7" t="s">
        <v>16</v>
      </c>
      <c r="E6" s="22" t="s">
        <v>72</v>
      </c>
      <c r="F6" s="11">
        <v>0</v>
      </c>
      <c r="G6" s="3">
        <v>0</v>
      </c>
      <c r="H6" s="3">
        <v>0</v>
      </c>
      <c r="I6" s="3">
        <v>1</v>
      </c>
      <c r="J6" s="11">
        <v>0</v>
      </c>
      <c r="K6" s="3">
        <v>10</v>
      </c>
      <c r="L6" s="3">
        <v>0</v>
      </c>
      <c r="M6" s="3">
        <v>1</v>
      </c>
      <c r="N6" s="3">
        <v>0</v>
      </c>
      <c r="O6" s="3">
        <v>0</v>
      </c>
      <c r="P6" s="3">
        <v>0</v>
      </c>
      <c r="Q6" s="3">
        <v>0</v>
      </c>
    </row>
    <row r="7" spans="1:17" ht="12.75" customHeight="1" x14ac:dyDescent="0.2">
      <c r="A7" s="40">
        <v>48</v>
      </c>
      <c r="B7" s="11" t="s">
        <v>54</v>
      </c>
      <c r="C7" s="6" t="s">
        <v>36</v>
      </c>
      <c r="D7" s="7" t="s">
        <v>1</v>
      </c>
      <c r="E7" s="22" t="s">
        <v>72</v>
      </c>
      <c r="F7" s="3">
        <v>1</v>
      </c>
      <c r="G7" s="3">
        <v>0</v>
      </c>
      <c r="H7" s="3">
        <v>5</v>
      </c>
      <c r="I7" s="3">
        <v>0</v>
      </c>
      <c r="J7" s="3">
        <v>1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</row>
    <row r="8" spans="1:17" ht="12.75" customHeight="1" x14ac:dyDescent="0.2">
      <c r="A8" s="40">
        <v>36</v>
      </c>
      <c r="B8" s="11" t="s">
        <v>54</v>
      </c>
      <c r="C8" s="6" t="s">
        <v>37</v>
      </c>
      <c r="D8" s="7" t="s">
        <v>12</v>
      </c>
      <c r="E8" s="22" t="s">
        <v>73</v>
      </c>
      <c r="F8" s="3">
        <v>1</v>
      </c>
      <c r="G8" s="3">
        <v>0</v>
      </c>
      <c r="H8" s="3">
        <v>0</v>
      </c>
      <c r="I8" s="3">
        <v>0</v>
      </c>
      <c r="J8" s="3">
        <v>1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5</v>
      </c>
    </row>
    <row r="9" spans="1:17" ht="12.75" customHeight="1" x14ac:dyDescent="0.2">
      <c r="A9" s="40">
        <v>25</v>
      </c>
      <c r="B9" s="11" t="s">
        <v>53</v>
      </c>
      <c r="C9" s="6" t="s">
        <v>38</v>
      </c>
      <c r="D9" s="7" t="s">
        <v>16</v>
      </c>
      <c r="E9" s="22" t="s">
        <v>74</v>
      </c>
      <c r="F9" s="3">
        <v>1</v>
      </c>
      <c r="G9" s="3">
        <v>0</v>
      </c>
      <c r="H9" s="3">
        <v>2</v>
      </c>
      <c r="I9" s="3">
        <v>0</v>
      </c>
      <c r="J9" s="3">
        <v>1</v>
      </c>
      <c r="K9" s="3">
        <v>10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ht="12.75" customHeight="1" x14ac:dyDescent="0.2">
      <c r="A10" s="40">
        <v>19</v>
      </c>
      <c r="B10" s="11" t="s">
        <v>54</v>
      </c>
      <c r="C10" s="6" t="s">
        <v>41</v>
      </c>
      <c r="D10" s="7" t="s">
        <v>16</v>
      </c>
      <c r="E10" s="22" t="s">
        <v>74</v>
      </c>
      <c r="F10" s="3">
        <v>1</v>
      </c>
      <c r="G10" s="3">
        <v>0</v>
      </c>
      <c r="H10" s="3">
        <v>2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5</v>
      </c>
    </row>
    <row r="11" spans="1:17" ht="12.75" customHeight="1" x14ac:dyDescent="0.2">
      <c r="A11" s="40">
        <v>5</v>
      </c>
      <c r="B11" s="11" t="s">
        <v>54</v>
      </c>
      <c r="C11" s="6" t="s">
        <v>39</v>
      </c>
      <c r="D11" s="7" t="s">
        <v>12</v>
      </c>
      <c r="E11" s="22" t="s">
        <v>72</v>
      </c>
      <c r="F11" s="3">
        <v>1</v>
      </c>
      <c r="G11" s="3">
        <v>0</v>
      </c>
      <c r="H11" s="3">
        <v>8</v>
      </c>
      <c r="I11" s="3">
        <v>0</v>
      </c>
      <c r="J11" s="3">
        <v>1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ht="12.75" customHeight="1" x14ac:dyDescent="0.2">
      <c r="A12" s="40">
        <v>32</v>
      </c>
      <c r="B12" s="11" t="s">
        <v>54</v>
      </c>
      <c r="C12" s="6" t="s">
        <v>42</v>
      </c>
      <c r="D12" s="7" t="s">
        <v>12</v>
      </c>
      <c r="E12" s="22" t="s">
        <v>72</v>
      </c>
      <c r="F12" s="3">
        <v>0</v>
      </c>
      <c r="G12" s="3">
        <v>1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ht="12.75" customHeight="1" x14ac:dyDescent="0.2">
      <c r="A13" s="40">
        <v>30</v>
      </c>
      <c r="B13" s="11" t="s">
        <v>54</v>
      </c>
      <c r="C13" s="6" t="s">
        <v>43</v>
      </c>
      <c r="D13" s="7" t="s">
        <v>1</v>
      </c>
      <c r="E13" s="22" t="s">
        <v>71</v>
      </c>
      <c r="F13" s="3">
        <v>0</v>
      </c>
      <c r="G13" s="11">
        <v>0</v>
      </c>
      <c r="H13" s="3">
        <v>2</v>
      </c>
      <c r="I13" s="3">
        <v>1</v>
      </c>
      <c r="J13" s="3">
        <v>0</v>
      </c>
      <c r="K13" s="11">
        <v>0</v>
      </c>
      <c r="L13" s="3">
        <v>0</v>
      </c>
      <c r="M13" s="3">
        <v>1</v>
      </c>
      <c r="N13" s="3">
        <v>0</v>
      </c>
      <c r="O13" s="3">
        <v>0</v>
      </c>
      <c r="P13" s="3">
        <v>0</v>
      </c>
      <c r="Q13" s="3">
        <v>5</v>
      </c>
    </row>
    <row r="14" spans="1:17" ht="12.75" customHeight="1" x14ac:dyDescent="0.2">
      <c r="A14" s="40">
        <v>17</v>
      </c>
      <c r="B14" s="11" t="s">
        <v>54</v>
      </c>
      <c r="C14" s="6" t="s">
        <v>44</v>
      </c>
      <c r="D14" s="7" t="s">
        <v>2</v>
      </c>
      <c r="E14" s="22" t="s">
        <v>71</v>
      </c>
      <c r="F14" s="3">
        <v>0</v>
      </c>
      <c r="G14" s="3">
        <v>1</v>
      </c>
      <c r="H14" s="3">
        <v>8</v>
      </c>
      <c r="I14" s="3">
        <v>0</v>
      </c>
      <c r="J14" s="3">
        <v>0</v>
      </c>
      <c r="K14" s="3">
        <v>15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5</v>
      </c>
    </row>
    <row r="15" spans="1:17" ht="12.75" customHeight="1" x14ac:dyDescent="0.2">
      <c r="A15" s="40">
        <v>8</v>
      </c>
      <c r="B15" s="11" t="s">
        <v>54</v>
      </c>
      <c r="C15" s="6" t="s">
        <v>45</v>
      </c>
      <c r="D15" s="7" t="s">
        <v>16</v>
      </c>
      <c r="E15" s="22" t="s">
        <v>74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5</v>
      </c>
    </row>
    <row r="16" spans="1:17" ht="12.75" customHeight="1" x14ac:dyDescent="0.2">
      <c r="A16" s="40">
        <v>41</v>
      </c>
      <c r="B16" s="11" t="s">
        <v>53</v>
      </c>
      <c r="C16" s="6" t="s">
        <v>46</v>
      </c>
      <c r="D16" s="7" t="s">
        <v>16</v>
      </c>
      <c r="E16" s="22" t="s">
        <v>73</v>
      </c>
      <c r="F16" s="3">
        <v>0</v>
      </c>
      <c r="G16" s="3">
        <v>1</v>
      </c>
      <c r="H16" s="3">
        <v>4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5</v>
      </c>
    </row>
    <row r="17" spans="1:17" ht="12.75" customHeight="1" x14ac:dyDescent="0.2">
      <c r="A17" s="40">
        <v>45</v>
      </c>
      <c r="B17" s="11" t="s">
        <v>53</v>
      </c>
      <c r="C17" s="6" t="s">
        <v>40</v>
      </c>
      <c r="D17" s="7" t="s">
        <v>16</v>
      </c>
      <c r="E17" s="22" t="s">
        <v>72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</row>
    <row r="18" spans="1:17" ht="12.75" customHeight="1" x14ac:dyDescent="0.2">
      <c r="A18" s="40">
        <v>38</v>
      </c>
      <c r="B18" s="11" t="s">
        <v>53</v>
      </c>
      <c r="C18" s="6" t="s">
        <v>47</v>
      </c>
      <c r="D18" s="7" t="s">
        <v>16</v>
      </c>
      <c r="E18" s="22" t="s">
        <v>71</v>
      </c>
      <c r="F18" s="3">
        <v>0</v>
      </c>
      <c r="G18" s="3">
        <v>0</v>
      </c>
      <c r="H18" s="3">
        <v>1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  <c r="O18" s="3">
        <v>0</v>
      </c>
      <c r="P18" s="3">
        <v>0</v>
      </c>
      <c r="Q18" s="3">
        <v>5</v>
      </c>
    </row>
    <row r="19" spans="1:17" ht="12.75" customHeight="1" x14ac:dyDescent="0.2">
      <c r="A19" s="40">
        <v>50</v>
      </c>
      <c r="B19" s="11" t="s">
        <v>53</v>
      </c>
      <c r="C19" s="6" t="s">
        <v>48</v>
      </c>
      <c r="D19" s="7" t="s">
        <v>1</v>
      </c>
      <c r="E19" s="22" t="s">
        <v>74</v>
      </c>
      <c r="F19" s="3">
        <v>0</v>
      </c>
      <c r="G19" s="3">
        <v>1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5</v>
      </c>
    </row>
    <row r="20" spans="1:17" ht="12.75" customHeight="1" x14ac:dyDescent="0.2">
      <c r="A20" s="40">
        <v>46</v>
      </c>
      <c r="B20" s="11" t="s">
        <v>54</v>
      </c>
      <c r="C20" s="6" t="s">
        <v>49</v>
      </c>
      <c r="D20" s="7" t="s">
        <v>16</v>
      </c>
      <c r="E20" s="22" t="s">
        <v>71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0</v>
      </c>
      <c r="L20" s="3">
        <v>0</v>
      </c>
      <c r="M20" s="3">
        <v>1</v>
      </c>
      <c r="N20" s="3">
        <v>0</v>
      </c>
      <c r="O20" s="3">
        <v>0</v>
      </c>
      <c r="P20" s="3">
        <v>0</v>
      </c>
      <c r="Q20" s="3">
        <v>0</v>
      </c>
    </row>
    <row r="21" spans="1:17" ht="12.75" customHeight="1" x14ac:dyDescent="0.2">
      <c r="A21" s="40">
        <v>11</v>
      </c>
      <c r="B21" s="11" t="s">
        <v>54</v>
      </c>
      <c r="C21" s="6" t="s">
        <v>50</v>
      </c>
      <c r="D21" s="7" t="s">
        <v>2</v>
      </c>
      <c r="E21" s="22" t="s">
        <v>72</v>
      </c>
      <c r="F21" s="3">
        <v>1</v>
      </c>
      <c r="G21" s="3">
        <v>0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5</v>
      </c>
    </row>
    <row r="22" spans="1:17" ht="12.75" customHeight="1" x14ac:dyDescent="0.2">
      <c r="A22" s="40">
        <v>3</v>
      </c>
      <c r="B22" s="11" t="s">
        <v>53</v>
      </c>
      <c r="C22" s="6" t="s">
        <v>51</v>
      </c>
      <c r="D22" s="7" t="s">
        <v>1</v>
      </c>
      <c r="E22" s="22" t="s">
        <v>73</v>
      </c>
      <c r="F22" s="3">
        <v>1</v>
      </c>
      <c r="G22" s="3">
        <v>0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</row>
    <row r="23" spans="1:17" ht="12.75" customHeight="1" x14ac:dyDescent="0.2">
      <c r="L23" s="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E31" sqref="E31"/>
    </sheetView>
  </sheetViews>
  <sheetFormatPr baseColWidth="10" defaultColWidth="11.42578125" defaultRowHeight="12.75" customHeight="1" x14ac:dyDescent="0.2"/>
  <cols>
    <col min="1" max="1" width="13.7109375" style="4" customWidth="1"/>
    <col min="2" max="2" width="11.42578125" style="3" customWidth="1"/>
    <col min="3" max="4" width="11.42578125" style="3"/>
    <col min="5" max="5" width="11.42578125" style="5"/>
    <col min="6" max="16384" width="11.42578125" style="3"/>
  </cols>
  <sheetData>
    <row r="1" spans="1:6" s="2" customFormat="1" ht="38.25" x14ac:dyDescent="0.2">
      <c r="A1" s="9" t="s">
        <v>4</v>
      </c>
      <c r="B1" s="10" t="s">
        <v>5</v>
      </c>
      <c r="C1" s="8" t="s">
        <v>6</v>
      </c>
      <c r="D1" s="8" t="s">
        <v>7</v>
      </c>
      <c r="E1" s="8" t="s">
        <v>8</v>
      </c>
      <c r="F1" s="8" t="s">
        <v>9</v>
      </c>
    </row>
    <row r="2" spans="1:6" ht="12.75" customHeight="1" x14ac:dyDescent="0.2">
      <c r="A2" s="6" t="s">
        <v>10</v>
      </c>
      <c r="B2" s="7" t="s">
        <v>1</v>
      </c>
      <c r="C2" s="3">
        <v>1</v>
      </c>
      <c r="D2" s="3">
        <v>0</v>
      </c>
      <c r="E2" s="3">
        <v>0</v>
      </c>
      <c r="F2" s="3">
        <v>0</v>
      </c>
    </row>
    <row r="3" spans="1:6" ht="12.75" customHeight="1" x14ac:dyDescent="0.2">
      <c r="A3" s="6" t="s">
        <v>10</v>
      </c>
      <c r="B3" s="7" t="s">
        <v>2</v>
      </c>
      <c r="C3" s="3">
        <v>0</v>
      </c>
      <c r="D3" s="3">
        <v>1</v>
      </c>
      <c r="E3" s="3">
        <v>0</v>
      </c>
      <c r="F3" s="3">
        <v>0</v>
      </c>
    </row>
    <row r="4" spans="1:6" ht="12.75" customHeight="1" x14ac:dyDescent="0.2">
      <c r="A4" s="6" t="s">
        <v>11</v>
      </c>
      <c r="B4" s="7" t="s">
        <v>12</v>
      </c>
      <c r="C4" s="3">
        <v>1</v>
      </c>
      <c r="D4" s="3">
        <v>0</v>
      </c>
      <c r="E4" s="3">
        <v>0</v>
      </c>
      <c r="F4" s="3">
        <v>0</v>
      </c>
    </row>
    <row r="5" spans="1:6" ht="12.75" customHeight="1" x14ac:dyDescent="0.2">
      <c r="A5" s="6" t="s">
        <v>13</v>
      </c>
      <c r="B5" s="7" t="s">
        <v>1</v>
      </c>
      <c r="C5" s="11">
        <v>0</v>
      </c>
      <c r="D5" s="3">
        <v>0</v>
      </c>
      <c r="E5" s="3">
        <v>1</v>
      </c>
      <c r="F5" s="3">
        <v>0</v>
      </c>
    </row>
    <row r="6" spans="1:6" ht="12.75" customHeight="1" x14ac:dyDescent="0.2">
      <c r="A6" s="6" t="s">
        <v>14</v>
      </c>
      <c r="B6" s="7" t="s">
        <v>2</v>
      </c>
      <c r="C6" s="3">
        <v>0</v>
      </c>
      <c r="D6" s="3">
        <v>0</v>
      </c>
      <c r="E6" s="3">
        <v>0</v>
      </c>
      <c r="F6" s="3">
        <v>1</v>
      </c>
    </row>
    <row r="7" spans="1:6" ht="12.75" customHeight="1" x14ac:dyDescent="0.2">
      <c r="A7" s="6" t="s">
        <v>15</v>
      </c>
      <c r="B7" s="7" t="s">
        <v>16</v>
      </c>
      <c r="C7" s="3">
        <v>0</v>
      </c>
      <c r="D7" s="3">
        <v>1</v>
      </c>
      <c r="E7" s="3">
        <v>0</v>
      </c>
      <c r="F7" s="3">
        <v>0</v>
      </c>
    </row>
    <row r="8" spans="1:6" ht="12.75" customHeight="1" x14ac:dyDescent="0.2">
      <c r="A8" s="6" t="s">
        <v>17</v>
      </c>
      <c r="B8" s="7" t="s">
        <v>2</v>
      </c>
      <c r="C8" s="3">
        <v>0</v>
      </c>
      <c r="D8" s="3">
        <v>1</v>
      </c>
      <c r="E8" s="3">
        <v>0</v>
      </c>
      <c r="F8" s="3">
        <v>0</v>
      </c>
    </row>
    <row r="9" spans="1:6" ht="12.75" customHeight="1" x14ac:dyDescent="0.2">
      <c r="A9" s="6" t="s">
        <v>18</v>
      </c>
      <c r="B9" s="7" t="s">
        <v>16</v>
      </c>
      <c r="C9" s="3">
        <v>0</v>
      </c>
      <c r="D9" s="3">
        <v>0</v>
      </c>
      <c r="E9" s="3">
        <v>0</v>
      </c>
      <c r="F9" s="3">
        <v>1</v>
      </c>
    </row>
    <row r="10" spans="1:6" ht="12.75" customHeight="1" x14ac:dyDescent="0.2">
      <c r="A10" s="6" t="s">
        <v>19</v>
      </c>
      <c r="B10" s="7" t="s">
        <v>2</v>
      </c>
      <c r="C10" s="3">
        <v>1</v>
      </c>
      <c r="D10" s="3">
        <v>0</v>
      </c>
      <c r="E10" s="3">
        <v>0</v>
      </c>
      <c r="F10" s="3">
        <v>0</v>
      </c>
    </row>
    <row r="11" spans="1:6" ht="12.75" customHeight="1" x14ac:dyDescent="0.2">
      <c r="A11" s="6" t="s">
        <v>20</v>
      </c>
      <c r="B11" s="7" t="s">
        <v>12</v>
      </c>
      <c r="C11" s="3">
        <v>0</v>
      </c>
      <c r="D11" s="3">
        <v>0</v>
      </c>
      <c r="E11" s="3">
        <v>1</v>
      </c>
      <c r="F11" s="3">
        <v>0</v>
      </c>
    </row>
    <row r="12" spans="1:6" ht="12.75" customHeight="1" x14ac:dyDescent="0.2">
      <c r="A12" s="6" t="s">
        <v>21</v>
      </c>
      <c r="B12" s="7" t="s">
        <v>1</v>
      </c>
      <c r="C12" s="3">
        <v>0</v>
      </c>
      <c r="D12" s="3">
        <v>1</v>
      </c>
      <c r="E12" s="3">
        <v>0</v>
      </c>
      <c r="F12" s="3">
        <v>0</v>
      </c>
    </row>
    <row r="13" spans="1:6" ht="12.75" customHeight="1" x14ac:dyDescent="0.2">
      <c r="A13" s="6" t="s">
        <v>22</v>
      </c>
      <c r="B13" s="7" t="s">
        <v>12</v>
      </c>
      <c r="C13" s="3">
        <v>0</v>
      </c>
      <c r="D13" s="3">
        <v>0</v>
      </c>
      <c r="E13" s="3">
        <v>0</v>
      </c>
      <c r="F13" s="3">
        <v>1</v>
      </c>
    </row>
    <row r="14" spans="1:6" ht="12.75" customHeight="1" x14ac:dyDescent="0.2">
      <c r="A14" s="6" t="s">
        <v>23</v>
      </c>
      <c r="B14" s="7" t="s">
        <v>2</v>
      </c>
      <c r="C14" s="3">
        <v>0</v>
      </c>
      <c r="D14" s="3">
        <v>0</v>
      </c>
      <c r="E14" s="3">
        <v>1</v>
      </c>
      <c r="F14" s="3">
        <v>0</v>
      </c>
    </row>
    <row r="15" spans="1:6" ht="12.75" customHeight="1" x14ac:dyDescent="0.2">
      <c r="A15" s="6" t="s">
        <v>24</v>
      </c>
      <c r="B15" s="7" t="s">
        <v>16</v>
      </c>
      <c r="C15" s="3">
        <v>0</v>
      </c>
      <c r="D15" s="3">
        <v>1</v>
      </c>
      <c r="E15" s="3">
        <v>0</v>
      </c>
      <c r="F15" s="3">
        <v>0</v>
      </c>
    </row>
    <row r="16" spans="1:6" ht="12.75" customHeight="1" x14ac:dyDescent="0.2">
      <c r="A16" s="6" t="s">
        <v>25</v>
      </c>
      <c r="B16" s="7" t="s">
        <v>16</v>
      </c>
      <c r="C16" s="3">
        <v>0</v>
      </c>
      <c r="D16" s="3">
        <v>1</v>
      </c>
      <c r="E16" s="3">
        <v>0</v>
      </c>
      <c r="F16" s="3">
        <v>0</v>
      </c>
    </row>
    <row r="17" spans="1:6" ht="12.75" customHeight="1" x14ac:dyDescent="0.2">
      <c r="A17" s="6" t="s">
        <v>26</v>
      </c>
      <c r="B17" s="7" t="s">
        <v>12</v>
      </c>
      <c r="C17" s="11">
        <v>0</v>
      </c>
      <c r="D17" s="3">
        <v>0</v>
      </c>
      <c r="E17" s="3">
        <v>1</v>
      </c>
      <c r="F17" s="3">
        <v>0</v>
      </c>
    </row>
    <row r="18" spans="1:6" ht="12.75" customHeight="1" x14ac:dyDescent="0.2">
      <c r="A18" s="6" t="s">
        <v>27</v>
      </c>
      <c r="B18" s="7" t="s">
        <v>12</v>
      </c>
      <c r="C18" s="3">
        <v>1</v>
      </c>
      <c r="D18" s="3">
        <v>0</v>
      </c>
      <c r="E18" s="3">
        <v>0</v>
      </c>
      <c r="F18" s="3">
        <v>0</v>
      </c>
    </row>
    <row r="19" spans="1:6" ht="12.75" customHeight="1" x14ac:dyDescent="0.2">
      <c r="A19" s="6" t="s">
        <v>28</v>
      </c>
      <c r="B19" s="7" t="s">
        <v>1</v>
      </c>
      <c r="C19" s="3">
        <v>0</v>
      </c>
      <c r="D19" s="3">
        <v>1</v>
      </c>
      <c r="E19" s="3">
        <v>0</v>
      </c>
      <c r="F19" s="3">
        <v>0</v>
      </c>
    </row>
    <row r="20" spans="1:6" ht="12.75" customHeight="1" x14ac:dyDescent="0.2">
      <c r="A20" s="6" t="s">
        <v>29</v>
      </c>
      <c r="B20" s="7" t="s">
        <v>16</v>
      </c>
      <c r="C20" s="3">
        <v>0</v>
      </c>
      <c r="D20" s="3">
        <v>0</v>
      </c>
      <c r="E20" s="3">
        <v>0</v>
      </c>
      <c r="F20" s="3">
        <v>1</v>
      </c>
    </row>
    <row r="21" spans="1:6" ht="12.75" customHeight="1" x14ac:dyDescent="0.2">
      <c r="A21" s="6" t="s">
        <v>30</v>
      </c>
      <c r="B21" s="7" t="s">
        <v>2</v>
      </c>
      <c r="C21" s="3">
        <v>0</v>
      </c>
      <c r="D21" s="3">
        <v>0</v>
      </c>
      <c r="E21" s="3">
        <v>0</v>
      </c>
      <c r="F21" s="3">
        <v>1</v>
      </c>
    </row>
    <row r="22" spans="1:6" ht="12.75" customHeight="1" x14ac:dyDescent="0.2">
      <c r="A22" s="1" t="s">
        <v>0</v>
      </c>
      <c r="B22" s="7" t="s">
        <v>1</v>
      </c>
      <c r="C22" s="3">
        <v>1</v>
      </c>
      <c r="D22" s="3">
        <v>0</v>
      </c>
      <c r="E22" s="3">
        <v>0</v>
      </c>
      <c r="F22" s="3">
        <v>0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3"/>
  <sheetViews>
    <sheetView zoomScaleNormal="100" workbookViewId="0">
      <selection activeCell="P20" sqref="P20"/>
    </sheetView>
  </sheetViews>
  <sheetFormatPr baseColWidth="10" defaultColWidth="11.42578125" defaultRowHeight="12.75" customHeight="1" x14ac:dyDescent="0.2"/>
  <cols>
    <col min="1" max="1" width="4.140625" style="4" customWidth="1"/>
    <col min="2" max="2" width="11" style="3" customWidth="1"/>
    <col min="3" max="3" width="12.5703125" style="3" customWidth="1"/>
    <col min="4" max="4" width="11.42578125" style="3"/>
    <col min="5" max="5" width="11.42578125" style="5"/>
    <col min="6" max="6" width="11.85546875" style="3" customWidth="1"/>
    <col min="7" max="7" width="11.42578125" style="3"/>
    <col min="8" max="8" width="13" style="3" customWidth="1"/>
    <col min="9" max="9" width="11.42578125" style="3"/>
    <col min="10" max="10" width="12" style="3" bestFit="1" customWidth="1"/>
    <col min="11" max="11" width="13.28515625" style="3" customWidth="1"/>
    <col min="12" max="12" width="11.5703125" style="3" customWidth="1"/>
    <col min="13" max="16384" width="11.42578125" style="3"/>
  </cols>
  <sheetData>
    <row r="1" spans="1:11" ht="12.75" customHeight="1" x14ac:dyDescent="0.2">
      <c r="A1" s="4" t="s">
        <v>3</v>
      </c>
    </row>
    <row r="2" spans="1:11" ht="18" customHeight="1" x14ac:dyDescent="0.25">
      <c r="B2" s="41" t="s">
        <v>90</v>
      </c>
      <c r="C2" s="41"/>
      <c r="D2" s="41"/>
      <c r="E2" s="41"/>
      <c r="F2" s="41"/>
      <c r="G2" s="41"/>
      <c r="H2" s="41"/>
      <c r="I2" s="41"/>
      <c r="J2" s="41"/>
      <c r="K2" s="41"/>
    </row>
    <row r="5" spans="1:11" ht="25.5" x14ac:dyDescent="0.2">
      <c r="B5" s="19" t="s">
        <v>67</v>
      </c>
      <c r="C5" s="20" t="s">
        <v>52</v>
      </c>
      <c r="D5" s="20" t="s">
        <v>4</v>
      </c>
      <c r="E5" s="21" t="s">
        <v>5</v>
      </c>
      <c r="F5" s="20" t="s">
        <v>69</v>
      </c>
      <c r="G5" s="23" t="s">
        <v>76</v>
      </c>
      <c r="H5" s="23" t="s">
        <v>85</v>
      </c>
      <c r="I5" s="23" t="s">
        <v>86</v>
      </c>
      <c r="J5" s="23" t="s">
        <v>87</v>
      </c>
      <c r="K5" s="23" t="s">
        <v>88</v>
      </c>
    </row>
    <row r="6" spans="1:11" ht="12.75" customHeight="1" x14ac:dyDescent="0.2">
      <c r="B6" s="36">
        <v>3</v>
      </c>
      <c r="C6" s="12" t="str">
        <f>VLOOKUP(B6,'Mitarbeiter Löhne'!$A$2:$E$22,2,FALSE)</f>
        <v>Frau</v>
      </c>
      <c r="D6" s="12" t="str">
        <f>VLOOKUP(B6,'Mitarbeiter Löhne'!$A$2:$E$22,3,FALSE)</f>
        <v>Zacharias</v>
      </c>
      <c r="E6" s="12" t="str">
        <f>VLOOKUP(B6,'Mitarbeiter Löhne'!$A$2:$E$22,4,FALSE)</f>
        <v>Einkauf</v>
      </c>
      <c r="F6" s="38" t="str">
        <f>VLOOKUP(B6,'Mitarbeiter Löhne'!$A$2:$E$22,5,FALSE)</f>
        <v>III</v>
      </c>
      <c r="G6" s="12">
        <v>160</v>
      </c>
      <c r="H6" s="33">
        <f t="shared" ref="H6:H26" si="0">VLOOKUP(F6,$B$30:$C$33,2,0)</f>
        <v>24.8</v>
      </c>
      <c r="I6" s="32">
        <f t="shared" ref="I6:I26" si="1">IF(E6="Fertigung",250,IF(E6="Verkauf",150,0))</f>
        <v>0</v>
      </c>
      <c r="J6" s="17">
        <f t="shared" ref="J6:J26" si="2">G6*H6+I6</f>
        <v>3968</v>
      </c>
      <c r="K6" s="29">
        <f t="shared" ref="K6:K26" si="3">J6/$J$28</f>
        <v>6.4454298848334229E-2</v>
      </c>
    </row>
    <row r="7" spans="1:11" ht="12.75" customHeight="1" x14ac:dyDescent="0.2">
      <c r="B7" s="36">
        <v>5</v>
      </c>
      <c r="C7" s="12" t="str">
        <f>VLOOKUP(B7,'Mitarbeiter Löhne'!$A$2:$E$22,2,FALSE)</f>
        <v>Herr</v>
      </c>
      <c r="D7" s="12" t="str">
        <f>VLOOKUP(B7,'Mitarbeiter Löhne'!$A$2:$E$22,3,FALSE)</f>
        <v>Bär</v>
      </c>
      <c r="E7" s="12" t="str">
        <f>VLOOKUP(B7,'Mitarbeiter Löhne'!$A$2:$E$22,4,FALSE)</f>
        <v>Verwaltung</v>
      </c>
      <c r="F7" s="38" t="str">
        <f>VLOOKUP(B7,'Mitarbeiter Löhne'!$A$2:$E$22,5,FALSE)</f>
        <v>II</v>
      </c>
      <c r="G7" s="12">
        <v>80</v>
      </c>
      <c r="H7" s="33">
        <f t="shared" si="0"/>
        <v>21.6</v>
      </c>
      <c r="I7" s="32">
        <f t="shared" si="1"/>
        <v>0</v>
      </c>
      <c r="J7" s="17">
        <f t="shared" si="2"/>
        <v>1728</v>
      </c>
      <c r="K7" s="29">
        <f t="shared" si="3"/>
        <v>2.8068807562984261E-2</v>
      </c>
    </row>
    <row r="8" spans="1:11" ht="12.75" customHeight="1" x14ac:dyDescent="0.2">
      <c r="B8" s="36">
        <v>7</v>
      </c>
      <c r="C8" s="12" t="str">
        <f>VLOOKUP(B8,'Mitarbeiter Löhne'!$A$2:$E$22,2,FALSE)</f>
        <v>Herr</v>
      </c>
      <c r="D8" s="12" t="str">
        <f>VLOOKUP(B8,'Mitarbeiter Löhne'!$A$2:$E$22,3,FALSE)</f>
        <v>Strick</v>
      </c>
      <c r="E8" s="12" t="str">
        <f>VLOOKUP(B8,'Mitarbeiter Löhne'!$A$2:$E$22,4,FALSE)</f>
        <v>Fertigung</v>
      </c>
      <c r="F8" s="38" t="str">
        <f>VLOOKUP(B8,'Mitarbeiter Löhne'!$A$2:$E$22,5,FALSE)</f>
        <v>II</v>
      </c>
      <c r="G8" s="12">
        <v>160</v>
      </c>
      <c r="H8" s="33">
        <f t="shared" si="0"/>
        <v>21.6</v>
      </c>
      <c r="I8" s="32">
        <f t="shared" si="1"/>
        <v>250</v>
      </c>
      <c r="J8" s="17">
        <f t="shared" si="2"/>
        <v>3706</v>
      </c>
      <c r="K8" s="29">
        <f t="shared" si="3"/>
        <v>6.0198495849779897E-2</v>
      </c>
    </row>
    <row r="9" spans="1:11" ht="12.75" customHeight="1" x14ac:dyDescent="0.2">
      <c r="B9" s="36">
        <v>8</v>
      </c>
      <c r="C9" s="12" t="str">
        <f>VLOOKUP(B9,'Mitarbeiter Löhne'!$A$2:$E$22,2,FALSE)</f>
        <v>Herr</v>
      </c>
      <c r="D9" s="12" t="str">
        <f>VLOOKUP(B9,'Mitarbeiter Löhne'!$A$2:$E$22,3,FALSE)</f>
        <v>Bauer</v>
      </c>
      <c r="E9" s="12" t="str">
        <f>VLOOKUP(B9,'Mitarbeiter Löhne'!$A$2:$E$22,4,FALSE)</f>
        <v>Fertigung</v>
      </c>
      <c r="F9" s="38" t="str">
        <f>VLOOKUP(B9,'Mitarbeiter Löhne'!$A$2:$E$22,5,FALSE)</f>
        <v>IV</v>
      </c>
      <c r="G9" s="12">
        <v>150</v>
      </c>
      <c r="H9" s="33">
        <f t="shared" si="0"/>
        <v>27.5</v>
      </c>
      <c r="I9" s="32">
        <f t="shared" si="1"/>
        <v>250</v>
      </c>
      <c r="J9" s="17">
        <f t="shared" si="2"/>
        <v>4375</v>
      </c>
      <c r="K9" s="29">
        <f t="shared" si="3"/>
        <v>7.1065412666699149E-2</v>
      </c>
    </row>
    <row r="10" spans="1:11" ht="12.75" customHeight="1" x14ac:dyDescent="0.2">
      <c r="B10" s="36">
        <v>11</v>
      </c>
      <c r="C10" s="12" t="str">
        <f>VLOOKUP(B10,'Mitarbeiter Löhne'!$A$2:$E$22,2,FALSE)</f>
        <v>Herr</v>
      </c>
      <c r="D10" s="12" t="str">
        <f>VLOOKUP(B10,'Mitarbeiter Löhne'!$A$2:$E$22,3,FALSE)</f>
        <v>Heinze</v>
      </c>
      <c r="E10" s="12" t="str">
        <f>VLOOKUP(B10,'Mitarbeiter Löhne'!$A$2:$E$22,4,FALSE)</f>
        <v>Verkauf</v>
      </c>
      <c r="F10" s="38" t="str">
        <f>VLOOKUP(B10,'Mitarbeiter Löhne'!$A$2:$E$22,5,FALSE)</f>
        <v>II</v>
      </c>
      <c r="G10" s="12">
        <v>80</v>
      </c>
      <c r="H10" s="33">
        <f t="shared" si="0"/>
        <v>21.6</v>
      </c>
      <c r="I10" s="32">
        <f t="shared" si="1"/>
        <v>150</v>
      </c>
      <c r="J10" s="17">
        <f t="shared" si="2"/>
        <v>1878</v>
      </c>
      <c r="K10" s="29">
        <f t="shared" si="3"/>
        <v>3.0505335997271087E-2</v>
      </c>
    </row>
    <row r="11" spans="1:11" ht="12.75" customHeight="1" x14ac:dyDescent="0.2">
      <c r="B11" s="36">
        <v>15</v>
      </c>
      <c r="C11" s="12" t="str">
        <f>VLOOKUP(B11,'Mitarbeiter Löhne'!$A$2:$E$22,2,FALSE)</f>
        <v>Frau</v>
      </c>
      <c r="D11" s="12" t="str">
        <f>VLOOKUP(B11,'Mitarbeiter Löhne'!$A$2:$E$22,3,FALSE)</f>
        <v>Adam</v>
      </c>
      <c r="E11" s="12" t="str">
        <f>VLOOKUP(B11,'Mitarbeiter Löhne'!$A$2:$E$22,4,FALSE)</f>
        <v>Fertigung</v>
      </c>
      <c r="F11" s="38" t="str">
        <f>VLOOKUP(B11,'Mitarbeiter Löhne'!$A$2:$E$22,5,FALSE)</f>
        <v>I</v>
      </c>
      <c r="G11" s="12">
        <v>140</v>
      </c>
      <c r="H11" s="33">
        <f t="shared" si="0"/>
        <v>18.5</v>
      </c>
      <c r="I11" s="32">
        <f t="shared" si="1"/>
        <v>250</v>
      </c>
      <c r="J11" s="17">
        <f t="shared" si="2"/>
        <v>2840</v>
      </c>
      <c r="K11" s="29">
        <f t="shared" si="3"/>
        <v>4.6131605022497281E-2</v>
      </c>
    </row>
    <row r="12" spans="1:11" ht="12.75" customHeight="1" x14ac:dyDescent="0.2">
      <c r="B12" s="36">
        <v>17</v>
      </c>
      <c r="C12" s="12" t="str">
        <f>VLOOKUP(B12,'Mitarbeiter Löhne'!$A$2:$E$22,2,FALSE)</f>
        <v>Herr</v>
      </c>
      <c r="D12" s="12" t="str">
        <f>VLOOKUP(B12,'Mitarbeiter Löhne'!$A$2:$E$22,3,FALSE)</f>
        <v>Richter</v>
      </c>
      <c r="E12" s="12" t="str">
        <f>VLOOKUP(B12,'Mitarbeiter Löhne'!$A$2:$E$22,4,FALSE)</f>
        <v>Verkauf</v>
      </c>
      <c r="F12" s="38" t="str">
        <f>VLOOKUP(B12,'Mitarbeiter Löhne'!$A$2:$E$22,5,FALSE)</f>
        <v>I</v>
      </c>
      <c r="G12" s="12">
        <v>160</v>
      </c>
      <c r="H12" s="33">
        <f t="shared" si="0"/>
        <v>18.5</v>
      </c>
      <c r="I12" s="32">
        <f t="shared" si="1"/>
        <v>150</v>
      </c>
      <c r="J12" s="17">
        <f t="shared" si="2"/>
        <v>3110</v>
      </c>
      <c r="K12" s="29">
        <f t="shared" si="3"/>
        <v>5.0517356204213569E-2</v>
      </c>
    </row>
    <row r="13" spans="1:11" ht="12.75" customHeight="1" x14ac:dyDescent="0.2">
      <c r="B13" s="36">
        <v>18</v>
      </c>
      <c r="C13" s="12" t="str">
        <f>VLOOKUP(B13,'Mitarbeiter Löhne'!$A$2:$E$22,2,FALSE)</f>
        <v>Herr</v>
      </c>
      <c r="D13" s="12" t="str">
        <f>VLOOKUP(B13,'Mitarbeiter Löhne'!$A$2:$E$22,3,FALSE)</f>
        <v>Zenzer</v>
      </c>
      <c r="E13" s="12" t="str">
        <f>VLOOKUP(B13,'Mitarbeiter Löhne'!$A$2:$E$22,4,FALSE)</f>
        <v>Einkauf</v>
      </c>
      <c r="F13" s="38" t="str">
        <f>VLOOKUP(B13,'Mitarbeiter Löhne'!$A$2:$E$22,5,FALSE)</f>
        <v>I</v>
      </c>
      <c r="G13" s="12">
        <v>140</v>
      </c>
      <c r="H13" s="33">
        <f t="shared" si="0"/>
        <v>18.5</v>
      </c>
      <c r="I13" s="32">
        <f t="shared" si="1"/>
        <v>0</v>
      </c>
      <c r="J13" s="17">
        <f t="shared" si="2"/>
        <v>2590</v>
      </c>
      <c r="K13" s="29">
        <f t="shared" si="3"/>
        <v>4.2070724298685899E-2</v>
      </c>
    </row>
    <row r="14" spans="1:11" ht="12.75" customHeight="1" x14ac:dyDescent="0.2">
      <c r="B14" s="36">
        <v>19</v>
      </c>
      <c r="C14" s="12" t="str">
        <f>VLOOKUP(B14,'Mitarbeiter Löhne'!$A$2:$E$22,2,FALSE)</f>
        <v>Herr</v>
      </c>
      <c r="D14" s="12" t="str">
        <f>VLOOKUP(B14,'Mitarbeiter Löhne'!$A$2:$E$22,3,FALSE)</f>
        <v>Fröhlich</v>
      </c>
      <c r="E14" s="12" t="str">
        <f>VLOOKUP(B14,'Mitarbeiter Löhne'!$A$2:$E$22,4,FALSE)</f>
        <v>Fertigung</v>
      </c>
      <c r="F14" s="38" t="str">
        <f>VLOOKUP(B14,'Mitarbeiter Löhne'!$A$2:$E$22,5,FALSE)</f>
        <v>IV</v>
      </c>
      <c r="G14" s="12">
        <v>140</v>
      </c>
      <c r="H14" s="33">
        <f t="shared" si="0"/>
        <v>27.5</v>
      </c>
      <c r="I14" s="32">
        <f t="shared" si="1"/>
        <v>250</v>
      </c>
      <c r="J14" s="17">
        <f t="shared" si="2"/>
        <v>4100</v>
      </c>
      <c r="K14" s="29">
        <f t="shared" si="3"/>
        <v>6.6598443870506632E-2</v>
      </c>
    </row>
    <row r="15" spans="1:11" ht="12.75" customHeight="1" x14ac:dyDescent="0.2">
      <c r="B15" s="36">
        <v>22</v>
      </c>
      <c r="C15" s="12" t="str">
        <f>VLOOKUP(B15,'Mitarbeiter Löhne'!$A$2:$E$22,2,FALSE)</f>
        <v>Frau</v>
      </c>
      <c r="D15" s="12" t="str">
        <f>VLOOKUP(B15,'Mitarbeiter Löhne'!$A$2:$E$22,3,FALSE)</f>
        <v>Wilhelm</v>
      </c>
      <c r="E15" s="12" t="str">
        <f>VLOOKUP(B15,'Mitarbeiter Löhne'!$A$2:$E$22,4,FALSE)</f>
        <v>Fertigung</v>
      </c>
      <c r="F15" s="38" t="str">
        <f>VLOOKUP(B15,'Mitarbeiter Löhne'!$A$2:$E$22,5,FALSE)</f>
        <v>I</v>
      </c>
      <c r="G15" s="12">
        <v>160</v>
      </c>
      <c r="H15" s="33">
        <f t="shared" si="0"/>
        <v>18.5</v>
      </c>
      <c r="I15" s="32">
        <f t="shared" si="1"/>
        <v>250</v>
      </c>
      <c r="J15" s="17">
        <f t="shared" si="2"/>
        <v>3210</v>
      </c>
      <c r="K15" s="29">
        <f t="shared" si="3"/>
        <v>5.2141708493738122E-2</v>
      </c>
    </row>
    <row r="16" spans="1:11" ht="12.75" customHeight="1" x14ac:dyDescent="0.2">
      <c r="B16" s="36">
        <v>25</v>
      </c>
      <c r="C16" s="12" t="str">
        <f>VLOOKUP(B16,'Mitarbeiter Löhne'!$A$2:$E$22,2,FALSE)</f>
        <v>Frau</v>
      </c>
      <c r="D16" s="12" t="str">
        <f>VLOOKUP(B16,'Mitarbeiter Löhne'!$A$2:$E$22,3,FALSE)</f>
        <v>Fuchs</v>
      </c>
      <c r="E16" s="12" t="str">
        <f>VLOOKUP(B16,'Mitarbeiter Löhne'!$A$2:$E$22,4,FALSE)</f>
        <v>Fertigung</v>
      </c>
      <c r="F16" s="38" t="str">
        <f>VLOOKUP(B16,'Mitarbeiter Löhne'!$A$2:$E$22,5,FALSE)</f>
        <v>IV</v>
      </c>
      <c r="G16" s="12">
        <v>160</v>
      </c>
      <c r="H16" s="33">
        <f t="shared" si="0"/>
        <v>27.5</v>
      </c>
      <c r="I16" s="32">
        <f t="shared" si="1"/>
        <v>250</v>
      </c>
      <c r="J16" s="17">
        <f t="shared" si="2"/>
        <v>4650</v>
      </c>
      <c r="K16" s="29">
        <f t="shared" si="3"/>
        <v>7.5532381462891665E-2</v>
      </c>
    </row>
    <row r="17" spans="2:11" ht="12.75" customHeight="1" x14ac:dyDescent="0.2">
      <c r="B17" s="36">
        <v>30</v>
      </c>
      <c r="C17" s="12" t="str">
        <f>VLOOKUP(B17,'Mitarbeiter Löhne'!$A$2:$E$22,2,FALSE)</f>
        <v>Herr</v>
      </c>
      <c r="D17" s="12" t="str">
        <f>VLOOKUP(B17,'Mitarbeiter Löhne'!$A$2:$E$22,3,FALSE)</f>
        <v>Paulsen</v>
      </c>
      <c r="E17" s="12" t="str">
        <f>VLOOKUP(B17,'Mitarbeiter Löhne'!$A$2:$E$22,4,FALSE)</f>
        <v>Einkauf</v>
      </c>
      <c r="F17" s="38" t="str">
        <f>VLOOKUP(B17,'Mitarbeiter Löhne'!$A$2:$E$22,5,FALSE)</f>
        <v>I</v>
      </c>
      <c r="G17" s="12">
        <v>80</v>
      </c>
      <c r="H17" s="33">
        <f t="shared" si="0"/>
        <v>18.5</v>
      </c>
      <c r="I17" s="32">
        <f t="shared" si="1"/>
        <v>0</v>
      </c>
      <c r="J17" s="17">
        <f t="shared" si="2"/>
        <v>1480</v>
      </c>
      <c r="K17" s="29">
        <f t="shared" si="3"/>
        <v>2.404041388496337E-2</v>
      </c>
    </row>
    <row r="18" spans="2:11" ht="12.75" customHeight="1" x14ac:dyDescent="0.2">
      <c r="B18" s="36">
        <v>31</v>
      </c>
      <c r="C18" s="12" t="str">
        <f>VLOOKUP(B18,'Mitarbeiter Löhne'!$A$2:$E$22,2,FALSE)</f>
        <v>Frau</v>
      </c>
      <c r="D18" s="12" t="str">
        <f>VLOOKUP(B18,'Mitarbeiter Löhne'!$A$2:$E$22,3,FALSE)</f>
        <v>Raudis</v>
      </c>
      <c r="E18" s="12" t="str">
        <f>VLOOKUP(B18,'Mitarbeiter Löhne'!$A$2:$E$22,4,FALSE)</f>
        <v>Verwaltung</v>
      </c>
      <c r="F18" s="38" t="str">
        <f>VLOOKUP(B18,'Mitarbeiter Löhne'!$A$2:$E$22,5,FALSE)</f>
        <v>I</v>
      </c>
      <c r="G18" s="12">
        <v>160</v>
      </c>
      <c r="H18" s="33">
        <f t="shared" si="0"/>
        <v>18.5</v>
      </c>
      <c r="I18" s="32">
        <f t="shared" si="1"/>
        <v>0</v>
      </c>
      <c r="J18" s="17">
        <f t="shared" si="2"/>
        <v>2960</v>
      </c>
      <c r="K18" s="29">
        <f t="shared" si="3"/>
        <v>4.808082776992674E-2</v>
      </c>
    </row>
    <row r="19" spans="2:11" ht="12.75" customHeight="1" x14ac:dyDescent="0.2">
      <c r="B19" s="36">
        <v>32</v>
      </c>
      <c r="C19" s="12" t="str">
        <f>VLOOKUP(B19,'Mitarbeiter Löhne'!$A$2:$E$22,2,FALSE)</f>
        <v>Herr</v>
      </c>
      <c r="D19" s="12" t="str">
        <f>VLOOKUP(B19,'Mitarbeiter Löhne'!$A$2:$E$22,3,FALSE)</f>
        <v>Oscas</v>
      </c>
      <c r="E19" s="12" t="str">
        <f>VLOOKUP(B19,'Mitarbeiter Löhne'!$A$2:$E$22,4,FALSE)</f>
        <v>Verwaltung</v>
      </c>
      <c r="F19" s="38" t="str">
        <f>VLOOKUP(B19,'Mitarbeiter Löhne'!$A$2:$E$22,5,FALSE)</f>
        <v>II</v>
      </c>
      <c r="G19" s="12">
        <v>80</v>
      </c>
      <c r="H19" s="33">
        <f t="shared" si="0"/>
        <v>21.6</v>
      </c>
      <c r="I19" s="32">
        <f t="shared" si="1"/>
        <v>0</v>
      </c>
      <c r="J19" s="17">
        <f t="shared" si="2"/>
        <v>1728</v>
      </c>
      <c r="K19" s="29">
        <f t="shared" si="3"/>
        <v>2.8068807562984261E-2</v>
      </c>
    </row>
    <row r="20" spans="2:11" ht="12.75" customHeight="1" x14ac:dyDescent="0.2">
      <c r="B20" s="36">
        <v>36</v>
      </c>
      <c r="C20" s="12" t="str">
        <f>VLOOKUP(B20,'Mitarbeiter Löhne'!$A$2:$E$22,2,FALSE)</f>
        <v>Herr</v>
      </c>
      <c r="D20" s="12" t="str">
        <f>VLOOKUP(B20,'Mitarbeiter Löhne'!$A$2:$E$22,3,FALSE)</f>
        <v>Imann</v>
      </c>
      <c r="E20" s="12" t="str">
        <f>VLOOKUP(B20,'Mitarbeiter Löhne'!$A$2:$E$22,4,FALSE)</f>
        <v>Verwaltung</v>
      </c>
      <c r="F20" s="38" t="str">
        <f>VLOOKUP(B20,'Mitarbeiter Löhne'!$A$2:$E$22,5,FALSE)</f>
        <v>III</v>
      </c>
      <c r="G20" s="12">
        <v>150</v>
      </c>
      <c r="H20" s="33">
        <f t="shared" si="0"/>
        <v>24.8</v>
      </c>
      <c r="I20" s="32">
        <f t="shared" si="1"/>
        <v>0</v>
      </c>
      <c r="J20" s="17">
        <f t="shared" si="2"/>
        <v>3720</v>
      </c>
      <c r="K20" s="29">
        <f t="shared" si="3"/>
        <v>6.0425905170313335E-2</v>
      </c>
    </row>
    <row r="21" spans="2:11" ht="12.75" customHeight="1" x14ac:dyDescent="0.2">
      <c r="B21" s="36">
        <v>38</v>
      </c>
      <c r="C21" s="12" t="str">
        <f>VLOOKUP(B21,'Mitarbeiter Löhne'!$A$2:$E$22,2,FALSE)</f>
        <v>Frau</v>
      </c>
      <c r="D21" s="12" t="str">
        <f>VLOOKUP(B21,'Mitarbeiter Löhne'!$A$2:$E$22,3,FALSE)</f>
        <v>Münch</v>
      </c>
      <c r="E21" s="12" t="str">
        <f>VLOOKUP(B21,'Mitarbeiter Löhne'!$A$2:$E$22,4,FALSE)</f>
        <v>Fertigung</v>
      </c>
      <c r="F21" s="38" t="str">
        <f>VLOOKUP(B21,'Mitarbeiter Löhne'!$A$2:$E$22,5,FALSE)</f>
        <v>I</v>
      </c>
      <c r="G21" s="12">
        <v>80</v>
      </c>
      <c r="H21" s="33">
        <f t="shared" si="0"/>
        <v>18.5</v>
      </c>
      <c r="I21" s="32">
        <f t="shared" si="1"/>
        <v>250</v>
      </c>
      <c r="J21" s="17">
        <f t="shared" si="2"/>
        <v>1730</v>
      </c>
      <c r="K21" s="29">
        <f t="shared" si="3"/>
        <v>2.8101294608774752E-2</v>
      </c>
    </row>
    <row r="22" spans="2:11" ht="12.75" customHeight="1" x14ac:dyDescent="0.2">
      <c r="B22" s="36">
        <v>41</v>
      </c>
      <c r="C22" s="12" t="str">
        <f>VLOOKUP(B22,'Mitarbeiter Löhne'!$A$2:$E$22,2,FALSE)</f>
        <v>Frau</v>
      </c>
      <c r="D22" s="12" t="str">
        <f>VLOOKUP(B22,'Mitarbeiter Löhne'!$A$2:$E$22,3,FALSE)</f>
        <v>Helm</v>
      </c>
      <c r="E22" s="12" t="str">
        <f>VLOOKUP(B22,'Mitarbeiter Löhne'!$A$2:$E$22,4,FALSE)</f>
        <v>Fertigung</v>
      </c>
      <c r="F22" s="38" t="str">
        <f>VLOOKUP(B22,'Mitarbeiter Löhne'!$A$2:$E$22,5,FALSE)</f>
        <v>III</v>
      </c>
      <c r="G22" s="12">
        <v>140</v>
      </c>
      <c r="H22" s="33">
        <f t="shared" si="0"/>
        <v>24.8</v>
      </c>
      <c r="I22" s="32">
        <f t="shared" si="1"/>
        <v>250</v>
      </c>
      <c r="J22" s="17">
        <f t="shared" si="2"/>
        <v>3722</v>
      </c>
      <c r="K22" s="29">
        <f t="shared" si="3"/>
        <v>6.0458392216103829E-2</v>
      </c>
    </row>
    <row r="23" spans="2:11" ht="12.75" customHeight="1" x14ac:dyDescent="0.2">
      <c r="B23" s="36">
        <v>45</v>
      </c>
      <c r="C23" s="12" t="str">
        <f>VLOOKUP(B23,'Mitarbeiter Löhne'!$A$2:$E$22,2,FALSE)</f>
        <v>Frau</v>
      </c>
      <c r="D23" s="12" t="str">
        <f>VLOOKUP(B23,'Mitarbeiter Löhne'!$A$2:$E$22,3,FALSE)</f>
        <v>Wolf</v>
      </c>
      <c r="E23" s="12" t="str">
        <f>VLOOKUP(B23,'Mitarbeiter Löhne'!$A$2:$E$22,4,FALSE)</f>
        <v>Fertigung</v>
      </c>
      <c r="F23" s="38" t="str">
        <f>VLOOKUP(B23,'Mitarbeiter Löhne'!$A$2:$E$22,5,FALSE)</f>
        <v>II</v>
      </c>
      <c r="G23" s="12">
        <v>80</v>
      </c>
      <c r="H23" s="33">
        <f t="shared" si="0"/>
        <v>21.6</v>
      </c>
      <c r="I23" s="32">
        <f t="shared" si="1"/>
        <v>250</v>
      </c>
      <c r="J23" s="17">
        <f t="shared" si="2"/>
        <v>1978</v>
      </c>
      <c r="K23" s="29">
        <f t="shared" si="3"/>
        <v>3.2129688286795639E-2</v>
      </c>
    </row>
    <row r="24" spans="2:11" ht="12.75" customHeight="1" x14ac:dyDescent="0.2">
      <c r="B24" s="36">
        <v>46</v>
      </c>
      <c r="C24" s="12" t="str">
        <f>VLOOKUP(B24,'Mitarbeiter Löhne'!$A$2:$E$22,2,FALSE)</f>
        <v>Herr</v>
      </c>
      <c r="D24" s="12" t="str">
        <f>VLOOKUP(B24,'Mitarbeiter Löhne'!$A$2:$E$22,3,FALSE)</f>
        <v>Tisch</v>
      </c>
      <c r="E24" s="12" t="str">
        <f>VLOOKUP(B24,'Mitarbeiter Löhne'!$A$2:$E$22,4,FALSE)</f>
        <v>Fertigung</v>
      </c>
      <c r="F24" s="38" t="str">
        <f>VLOOKUP(B24,'Mitarbeiter Löhne'!$A$2:$E$22,5,FALSE)</f>
        <v>I</v>
      </c>
      <c r="G24" s="12">
        <v>100</v>
      </c>
      <c r="H24" s="33">
        <f t="shared" si="0"/>
        <v>18.5</v>
      </c>
      <c r="I24" s="32">
        <f t="shared" si="1"/>
        <v>250</v>
      </c>
      <c r="J24" s="17">
        <f t="shared" si="2"/>
        <v>2100</v>
      </c>
      <c r="K24" s="29">
        <f t="shared" si="3"/>
        <v>3.4111398080015592E-2</v>
      </c>
    </row>
    <row r="25" spans="2:11" ht="12.75" customHeight="1" x14ac:dyDescent="0.2">
      <c r="B25" s="36">
        <v>48</v>
      </c>
      <c r="C25" s="12" t="str">
        <f>VLOOKUP(B25,'Mitarbeiter Löhne'!$A$2:$E$22,2,FALSE)</f>
        <v>Herr</v>
      </c>
      <c r="D25" s="12" t="str">
        <f>VLOOKUP(B25,'Mitarbeiter Löhne'!$A$2:$E$22,3,FALSE)</f>
        <v>Klaus</v>
      </c>
      <c r="E25" s="12" t="str">
        <f>VLOOKUP(B25,'Mitarbeiter Löhne'!$A$2:$E$22,4,FALSE)</f>
        <v>Einkauf</v>
      </c>
      <c r="F25" s="38" t="str">
        <f>VLOOKUP(B25,'Mitarbeiter Löhne'!$A$2:$E$22,5,FALSE)</f>
        <v>II</v>
      </c>
      <c r="G25" s="12">
        <v>150</v>
      </c>
      <c r="H25" s="33">
        <f t="shared" si="0"/>
        <v>21.6</v>
      </c>
      <c r="I25" s="32">
        <f t="shared" si="1"/>
        <v>0</v>
      </c>
      <c r="J25" s="17">
        <f t="shared" si="2"/>
        <v>3240</v>
      </c>
      <c r="K25" s="29">
        <f t="shared" si="3"/>
        <v>5.2629014180595485E-2</v>
      </c>
    </row>
    <row r="26" spans="2:11" ht="12.75" customHeight="1" x14ac:dyDescent="0.2">
      <c r="B26" s="36">
        <v>50</v>
      </c>
      <c r="C26" s="12" t="str">
        <f>VLOOKUP(B26,'Mitarbeiter Löhne'!$A$2:$E$22,2,FALSE)</f>
        <v>Frau</v>
      </c>
      <c r="D26" s="12" t="str">
        <f>VLOOKUP(B26,'Mitarbeiter Löhne'!$A$2:$E$22,3,FALSE)</f>
        <v>Glaser</v>
      </c>
      <c r="E26" s="12" t="str">
        <f>VLOOKUP(B26,'Mitarbeiter Löhne'!$A$2:$E$22,4,FALSE)</f>
        <v>Einkauf</v>
      </c>
      <c r="F26" s="38" t="str">
        <f>VLOOKUP(B26,'Mitarbeiter Löhne'!$A$2:$E$22,5,FALSE)</f>
        <v>IV</v>
      </c>
      <c r="G26" s="12">
        <v>100</v>
      </c>
      <c r="H26" s="33">
        <f t="shared" si="0"/>
        <v>27.5</v>
      </c>
      <c r="I26" s="32">
        <f t="shared" si="1"/>
        <v>0</v>
      </c>
      <c r="J26" s="17">
        <f t="shared" si="2"/>
        <v>2750</v>
      </c>
      <c r="K26" s="29">
        <f t="shared" si="3"/>
        <v>4.4669687961925185E-2</v>
      </c>
    </row>
    <row r="28" spans="2:11" ht="12.75" customHeight="1" x14ac:dyDescent="0.2">
      <c r="I28" s="27" t="s">
        <v>89</v>
      </c>
      <c r="J28" s="35">
        <f>SUM(J6:J27)</f>
        <v>61563</v>
      </c>
    </row>
    <row r="29" spans="2:11" ht="15.75" customHeight="1" x14ac:dyDescent="0.2">
      <c r="B29" s="16" t="s">
        <v>70</v>
      </c>
      <c r="C29" s="18" t="s">
        <v>75</v>
      </c>
    </row>
    <row r="30" spans="2:11" ht="12.75" customHeight="1" x14ac:dyDescent="0.2">
      <c r="B30" s="15" t="s">
        <v>71</v>
      </c>
      <c r="C30" s="34">
        <v>18.5</v>
      </c>
    </row>
    <row r="31" spans="2:11" ht="12.75" customHeight="1" x14ac:dyDescent="0.2">
      <c r="B31" s="15" t="s">
        <v>72</v>
      </c>
      <c r="C31" s="34">
        <v>21.6</v>
      </c>
    </row>
    <row r="32" spans="2:11" ht="12.75" customHeight="1" x14ac:dyDescent="0.2">
      <c r="B32" s="15" t="s">
        <v>73</v>
      </c>
      <c r="C32" s="34">
        <v>24.8</v>
      </c>
    </row>
    <row r="33" spans="2:3" ht="12.75" customHeight="1" x14ac:dyDescent="0.2">
      <c r="B33" s="15" t="s">
        <v>74</v>
      </c>
      <c r="C33" s="34">
        <v>27.5</v>
      </c>
    </row>
  </sheetData>
  <sortState xmlns:xlrd2="http://schemas.microsoft.com/office/spreadsheetml/2017/richdata2" ref="B6:K26">
    <sortCondition ref="B6:B26"/>
  </sortState>
  <mergeCells count="1">
    <mergeCell ref="B2:K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&amp;CVorname Nachname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03F7D-7F21-4653-9AEB-F0EAD7225386}">
  <sheetPr>
    <pageSetUpPr fitToPage="1"/>
  </sheetPr>
  <dimension ref="A1:K33"/>
  <sheetViews>
    <sheetView showFormulas="1" zoomScaleNormal="100" workbookViewId="0">
      <selection activeCell="E36" sqref="E36"/>
    </sheetView>
  </sheetViews>
  <sheetFormatPr baseColWidth="10" defaultColWidth="11.42578125" defaultRowHeight="12.75" customHeight="1" x14ac:dyDescent="0.2"/>
  <cols>
    <col min="1" max="1" width="1.28515625" style="4" customWidth="1"/>
    <col min="2" max="2" width="5.42578125" style="3" customWidth="1"/>
    <col min="3" max="4" width="26.28515625" style="3" bestFit="1" customWidth="1"/>
    <col min="5" max="5" width="26.28515625" style="5" bestFit="1" customWidth="1"/>
    <col min="6" max="6" width="26.28515625" style="3" bestFit="1" customWidth="1"/>
    <col min="7" max="7" width="6" style="3" customWidth="1"/>
    <col min="8" max="8" width="16.28515625" style="3" customWidth="1"/>
    <col min="9" max="9" width="25.7109375" style="3" customWidth="1"/>
    <col min="10" max="10" width="7.85546875" style="3" customWidth="1"/>
    <col min="11" max="11" width="7.28515625" style="3" customWidth="1"/>
    <col min="12" max="12" width="11.5703125" style="3" customWidth="1"/>
    <col min="13" max="16384" width="11.42578125" style="3"/>
  </cols>
  <sheetData>
    <row r="1" spans="1:11" ht="12.75" customHeight="1" x14ac:dyDescent="0.2">
      <c r="A1" s="4" t="s">
        <v>3</v>
      </c>
    </row>
    <row r="2" spans="1:11" ht="18" customHeight="1" x14ac:dyDescent="0.25">
      <c r="B2" s="41" t="s">
        <v>90</v>
      </c>
      <c r="C2" s="41"/>
      <c r="D2" s="41"/>
      <c r="E2" s="41"/>
      <c r="F2" s="41"/>
      <c r="G2" s="41"/>
      <c r="H2" s="25"/>
      <c r="I2" s="25"/>
      <c r="J2" s="25"/>
      <c r="K2" s="25"/>
    </row>
    <row r="5" spans="1:11" ht="51" x14ac:dyDescent="0.2">
      <c r="B5" s="19" t="s">
        <v>67</v>
      </c>
      <c r="C5" s="20" t="s">
        <v>52</v>
      </c>
      <c r="D5" s="20" t="s">
        <v>4</v>
      </c>
      <c r="E5" s="21" t="s">
        <v>5</v>
      </c>
      <c r="F5" s="20" t="s">
        <v>69</v>
      </c>
      <c r="G5" s="23" t="s">
        <v>76</v>
      </c>
      <c r="H5" s="23" t="s">
        <v>85</v>
      </c>
      <c r="I5" s="23" t="s">
        <v>86</v>
      </c>
      <c r="J5" s="23" t="s">
        <v>87</v>
      </c>
      <c r="K5" s="23" t="s">
        <v>88</v>
      </c>
    </row>
    <row r="6" spans="1:11" ht="12.75" customHeight="1" x14ac:dyDescent="0.2">
      <c r="B6" s="37">
        <v>3</v>
      </c>
      <c r="C6" s="12" t="str">
        <f>VLOOKUP(B6,'Mitarbeiter Löhne'!$A$2:$E$22,2,FALSE)</f>
        <v>Frau</v>
      </c>
      <c r="D6" s="12" t="str">
        <f>VLOOKUP(B6,'Mitarbeiter Löhne'!$A$2:$E$22,3,FALSE)</f>
        <v>Zacharias</v>
      </c>
      <c r="E6" s="12" t="str">
        <f>VLOOKUP(B6,'Mitarbeiter Löhne'!$A$2:$E$22,4,FALSE)</f>
        <v>Einkauf</v>
      </c>
      <c r="F6" s="12" t="str">
        <f>VLOOKUP(B6,'Mitarbeiter Löhne'!$A$2:$E$22,5,FALSE)</f>
        <v>III</v>
      </c>
      <c r="G6" s="12">
        <v>160</v>
      </c>
      <c r="H6" s="26">
        <f t="shared" ref="H6:H26" si="0">VLOOKUP(F6,$B$30:$C$33,2,0)</f>
        <v>24.8</v>
      </c>
      <c r="I6" s="26">
        <f t="shared" ref="I6:I26" si="1">IF(E6="Fertigung",250,IF(E6="Verkauf",150,0))</f>
        <v>0</v>
      </c>
      <c r="J6" s="17">
        <f t="shared" ref="J6:J26" si="2">G6*H6+I6</f>
        <v>3968</v>
      </c>
      <c r="K6" s="29">
        <f t="shared" ref="K6:K26" si="3">J6/$J$28</f>
        <v>6.4454298848334229E-2</v>
      </c>
    </row>
    <row r="7" spans="1:11" ht="12.75" customHeight="1" x14ac:dyDescent="0.2">
      <c r="B7" s="37">
        <v>5</v>
      </c>
      <c r="C7" s="12" t="str">
        <f>VLOOKUP(B7,'Mitarbeiter Löhne'!$A$2:$E$22,2,FALSE)</f>
        <v>Herr</v>
      </c>
      <c r="D7" s="12" t="str">
        <f>VLOOKUP(B7,'Mitarbeiter Löhne'!$A$2:$E$22,3,FALSE)</f>
        <v>Bär</v>
      </c>
      <c r="E7" s="12" t="str">
        <f>VLOOKUP(B7,'Mitarbeiter Löhne'!$A$2:$E$22,4,FALSE)</f>
        <v>Verwaltung</v>
      </c>
      <c r="F7" s="12" t="str">
        <f>VLOOKUP(B7,'Mitarbeiter Löhne'!$A$2:$E$22,5,FALSE)</f>
        <v>II</v>
      </c>
      <c r="G7" s="12">
        <v>80</v>
      </c>
      <c r="H7" s="26">
        <f t="shared" si="0"/>
        <v>21.6</v>
      </c>
      <c r="I7" s="26">
        <f t="shared" si="1"/>
        <v>0</v>
      </c>
      <c r="J7" s="17">
        <f t="shared" si="2"/>
        <v>1728</v>
      </c>
      <c r="K7" s="29">
        <f t="shared" si="3"/>
        <v>2.8068807562984261E-2</v>
      </c>
    </row>
    <row r="8" spans="1:11" ht="12.75" customHeight="1" x14ac:dyDescent="0.2">
      <c r="B8" s="37">
        <v>7</v>
      </c>
      <c r="C8" s="12" t="str">
        <f>VLOOKUP(B8,'Mitarbeiter Löhne'!$A$2:$E$22,2,FALSE)</f>
        <v>Herr</v>
      </c>
      <c r="D8" s="12" t="str">
        <f>VLOOKUP(B8,'Mitarbeiter Löhne'!$A$2:$E$22,3,FALSE)</f>
        <v>Strick</v>
      </c>
      <c r="E8" s="12" t="str">
        <f>VLOOKUP(B8,'Mitarbeiter Löhne'!$A$2:$E$22,4,FALSE)</f>
        <v>Fertigung</v>
      </c>
      <c r="F8" s="12" t="str">
        <f>VLOOKUP(B8,'Mitarbeiter Löhne'!$A$2:$E$22,5,FALSE)</f>
        <v>II</v>
      </c>
      <c r="G8" s="12">
        <v>160</v>
      </c>
      <c r="H8" s="26">
        <f t="shared" si="0"/>
        <v>21.6</v>
      </c>
      <c r="I8" s="26">
        <f t="shared" si="1"/>
        <v>250</v>
      </c>
      <c r="J8" s="17">
        <f t="shared" si="2"/>
        <v>3706</v>
      </c>
      <c r="K8" s="29">
        <f t="shared" si="3"/>
        <v>6.0198495849779897E-2</v>
      </c>
    </row>
    <row r="9" spans="1:11" ht="12.75" customHeight="1" x14ac:dyDescent="0.2">
      <c r="B9" s="37">
        <v>8</v>
      </c>
      <c r="C9" s="12" t="str">
        <f>VLOOKUP(B9,'Mitarbeiter Löhne'!$A$2:$E$22,2,FALSE)</f>
        <v>Herr</v>
      </c>
      <c r="D9" s="12" t="str">
        <f>VLOOKUP(B9,'Mitarbeiter Löhne'!$A$2:$E$22,3,FALSE)</f>
        <v>Bauer</v>
      </c>
      <c r="E9" s="12" t="str">
        <f>VLOOKUP(B9,'Mitarbeiter Löhne'!$A$2:$E$22,4,FALSE)</f>
        <v>Fertigung</v>
      </c>
      <c r="F9" s="12" t="str">
        <f>VLOOKUP(B9,'Mitarbeiter Löhne'!$A$2:$E$22,5,FALSE)</f>
        <v>IV</v>
      </c>
      <c r="G9" s="12">
        <v>150</v>
      </c>
      <c r="H9" s="26">
        <f t="shared" si="0"/>
        <v>27.5</v>
      </c>
      <c r="I9" s="26">
        <f t="shared" si="1"/>
        <v>250</v>
      </c>
      <c r="J9" s="17">
        <f t="shared" si="2"/>
        <v>4375</v>
      </c>
      <c r="K9" s="29">
        <f t="shared" si="3"/>
        <v>7.1065412666699149E-2</v>
      </c>
    </row>
    <row r="10" spans="1:11" ht="12.75" customHeight="1" x14ac:dyDescent="0.2">
      <c r="B10" s="37">
        <v>11</v>
      </c>
      <c r="C10" s="12" t="str">
        <f>VLOOKUP(B10,'Mitarbeiter Löhne'!$A$2:$E$22,2,FALSE)</f>
        <v>Herr</v>
      </c>
      <c r="D10" s="12" t="str">
        <f>VLOOKUP(B10,'Mitarbeiter Löhne'!$A$2:$E$22,3,FALSE)</f>
        <v>Heinze</v>
      </c>
      <c r="E10" s="12" t="str">
        <f>VLOOKUP(B10,'Mitarbeiter Löhne'!$A$2:$E$22,4,FALSE)</f>
        <v>Verkauf</v>
      </c>
      <c r="F10" s="12" t="str">
        <f>VLOOKUP(B10,'Mitarbeiter Löhne'!$A$2:$E$22,5,FALSE)</f>
        <v>II</v>
      </c>
      <c r="G10" s="12">
        <v>80</v>
      </c>
      <c r="H10" s="26">
        <f t="shared" si="0"/>
        <v>21.6</v>
      </c>
      <c r="I10" s="26">
        <f t="shared" si="1"/>
        <v>150</v>
      </c>
      <c r="J10" s="17">
        <f t="shared" si="2"/>
        <v>1878</v>
      </c>
      <c r="K10" s="29">
        <f t="shared" si="3"/>
        <v>3.0505335997271087E-2</v>
      </c>
    </row>
    <row r="11" spans="1:11" ht="12.75" customHeight="1" x14ac:dyDescent="0.2">
      <c r="B11" s="37">
        <v>15</v>
      </c>
      <c r="C11" s="12" t="str">
        <f>VLOOKUP(B11,'Mitarbeiter Löhne'!$A$2:$E$22,2,FALSE)</f>
        <v>Frau</v>
      </c>
      <c r="D11" s="12" t="str">
        <f>VLOOKUP(B11,'Mitarbeiter Löhne'!$A$2:$E$22,3,FALSE)</f>
        <v>Adam</v>
      </c>
      <c r="E11" s="12" t="str">
        <f>VLOOKUP(B11,'Mitarbeiter Löhne'!$A$2:$E$22,4,FALSE)</f>
        <v>Fertigung</v>
      </c>
      <c r="F11" s="12" t="str">
        <f>VLOOKUP(B11,'Mitarbeiter Löhne'!$A$2:$E$22,5,FALSE)</f>
        <v>I</v>
      </c>
      <c r="G11" s="12">
        <v>140</v>
      </c>
      <c r="H11" s="26">
        <f t="shared" si="0"/>
        <v>18.5</v>
      </c>
      <c r="I11" s="26">
        <f t="shared" si="1"/>
        <v>250</v>
      </c>
      <c r="J11" s="17">
        <f t="shared" si="2"/>
        <v>2840</v>
      </c>
      <c r="K11" s="29">
        <f t="shared" si="3"/>
        <v>4.6131605022497281E-2</v>
      </c>
    </row>
    <row r="12" spans="1:11" ht="12.75" customHeight="1" x14ac:dyDescent="0.2">
      <c r="B12" s="37">
        <v>17</v>
      </c>
      <c r="C12" s="12" t="str">
        <f>VLOOKUP(B12,'Mitarbeiter Löhne'!$A$2:$E$22,2,FALSE)</f>
        <v>Herr</v>
      </c>
      <c r="D12" s="12" t="str">
        <f>VLOOKUP(B12,'Mitarbeiter Löhne'!$A$2:$E$22,3,FALSE)</f>
        <v>Richter</v>
      </c>
      <c r="E12" s="12" t="str">
        <f>VLOOKUP(B12,'Mitarbeiter Löhne'!$A$2:$E$22,4,FALSE)</f>
        <v>Verkauf</v>
      </c>
      <c r="F12" s="12" t="str">
        <f>VLOOKUP(B12,'Mitarbeiter Löhne'!$A$2:$E$22,5,FALSE)</f>
        <v>I</v>
      </c>
      <c r="G12" s="12">
        <v>160</v>
      </c>
      <c r="H12" s="26">
        <f t="shared" si="0"/>
        <v>18.5</v>
      </c>
      <c r="I12" s="26">
        <f t="shared" si="1"/>
        <v>150</v>
      </c>
      <c r="J12" s="17">
        <f t="shared" si="2"/>
        <v>3110</v>
      </c>
      <c r="K12" s="29">
        <f t="shared" si="3"/>
        <v>5.0517356204213569E-2</v>
      </c>
    </row>
    <row r="13" spans="1:11" ht="12.75" customHeight="1" x14ac:dyDescent="0.2">
      <c r="B13" s="37">
        <v>18</v>
      </c>
      <c r="C13" s="12" t="str">
        <f>VLOOKUP(B13,'Mitarbeiter Löhne'!$A$2:$E$22,2,FALSE)</f>
        <v>Herr</v>
      </c>
      <c r="D13" s="12" t="str">
        <f>VLOOKUP(B13,'Mitarbeiter Löhne'!$A$2:$E$22,3,FALSE)</f>
        <v>Zenzer</v>
      </c>
      <c r="E13" s="12" t="str">
        <f>VLOOKUP(B13,'Mitarbeiter Löhne'!$A$2:$E$22,4,FALSE)</f>
        <v>Einkauf</v>
      </c>
      <c r="F13" s="12" t="str">
        <f>VLOOKUP(B13,'Mitarbeiter Löhne'!$A$2:$E$22,5,FALSE)</f>
        <v>I</v>
      </c>
      <c r="G13" s="12">
        <v>140</v>
      </c>
      <c r="H13" s="26">
        <f t="shared" si="0"/>
        <v>18.5</v>
      </c>
      <c r="I13" s="26">
        <f t="shared" si="1"/>
        <v>0</v>
      </c>
      <c r="J13" s="17">
        <f t="shared" si="2"/>
        <v>2590</v>
      </c>
      <c r="K13" s="29">
        <f t="shared" si="3"/>
        <v>4.2070724298685899E-2</v>
      </c>
    </row>
    <row r="14" spans="1:11" ht="12.75" customHeight="1" x14ac:dyDescent="0.2">
      <c r="B14" s="37">
        <v>19</v>
      </c>
      <c r="C14" s="12" t="str">
        <f>VLOOKUP(B14,'Mitarbeiter Löhne'!$A$2:$E$22,2,FALSE)</f>
        <v>Herr</v>
      </c>
      <c r="D14" s="12" t="str">
        <f>VLOOKUP(B14,'Mitarbeiter Löhne'!$A$2:$E$22,3,FALSE)</f>
        <v>Fröhlich</v>
      </c>
      <c r="E14" s="12" t="str">
        <f>VLOOKUP(B14,'Mitarbeiter Löhne'!$A$2:$E$22,4,FALSE)</f>
        <v>Fertigung</v>
      </c>
      <c r="F14" s="12" t="str">
        <f>VLOOKUP(B14,'Mitarbeiter Löhne'!$A$2:$E$22,5,FALSE)</f>
        <v>IV</v>
      </c>
      <c r="G14" s="12">
        <v>140</v>
      </c>
      <c r="H14" s="26">
        <f t="shared" si="0"/>
        <v>27.5</v>
      </c>
      <c r="I14" s="26">
        <f t="shared" si="1"/>
        <v>250</v>
      </c>
      <c r="J14" s="17">
        <f t="shared" si="2"/>
        <v>4100</v>
      </c>
      <c r="K14" s="29">
        <f t="shared" si="3"/>
        <v>6.6598443870506632E-2</v>
      </c>
    </row>
    <row r="15" spans="1:11" ht="12.75" customHeight="1" x14ac:dyDescent="0.2">
      <c r="B15" s="37">
        <v>22</v>
      </c>
      <c r="C15" s="12" t="str">
        <f>VLOOKUP(B15,'Mitarbeiter Löhne'!$A$2:$E$22,2,FALSE)</f>
        <v>Frau</v>
      </c>
      <c r="D15" s="12" t="str">
        <f>VLOOKUP(B15,'Mitarbeiter Löhne'!$A$2:$E$22,3,FALSE)</f>
        <v>Wilhelm</v>
      </c>
      <c r="E15" s="12" t="str">
        <f>VLOOKUP(B15,'Mitarbeiter Löhne'!$A$2:$E$22,4,FALSE)</f>
        <v>Fertigung</v>
      </c>
      <c r="F15" s="12" t="str">
        <f>VLOOKUP(B15,'Mitarbeiter Löhne'!$A$2:$E$22,5,FALSE)</f>
        <v>I</v>
      </c>
      <c r="G15" s="12">
        <v>160</v>
      </c>
      <c r="H15" s="26">
        <f t="shared" si="0"/>
        <v>18.5</v>
      </c>
      <c r="I15" s="26">
        <f t="shared" si="1"/>
        <v>250</v>
      </c>
      <c r="J15" s="17">
        <f t="shared" si="2"/>
        <v>3210</v>
      </c>
      <c r="K15" s="29">
        <f t="shared" si="3"/>
        <v>5.2141708493738122E-2</v>
      </c>
    </row>
    <row r="16" spans="1:11" ht="12.75" customHeight="1" x14ac:dyDescent="0.2">
      <c r="B16" s="37">
        <v>25</v>
      </c>
      <c r="C16" s="12" t="str">
        <f>VLOOKUP(B16,'Mitarbeiter Löhne'!$A$2:$E$22,2,FALSE)</f>
        <v>Frau</v>
      </c>
      <c r="D16" s="12" t="str">
        <f>VLOOKUP(B16,'Mitarbeiter Löhne'!$A$2:$E$22,3,FALSE)</f>
        <v>Fuchs</v>
      </c>
      <c r="E16" s="12" t="str">
        <f>VLOOKUP(B16,'Mitarbeiter Löhne'!$A$2:$E$22,4,FALSE)</f>
        <v>Fertigung</v>
      </c>
      <c r="F16" s="12" t="str">
        <f>VLOOKUP(B16,'Mitarbeiter Löhne'!$A$2:$E$22,5,FALSE)</f>
        <v>IV</v>
      </c>
      <c r="G16" s="12">
        <v>160</v>
      </c>
      <c r="H16" s="26">
        <f t="shared" si="0"/>
        <v>27.5</v>
      </c>
      <c r="I16" s="26">
        <f t="shared" si="1"/>
        <v>250</v>
      </c>
      <c r="J16" s="17">
        <f t="shared" si="2"/>
        <v>4650</v>
      </c>
      <c r="K16" s="29">
        <f t="shared" si="3"/>
        <v>7.5532381462891665E-2</v>
      </c>
    </row>
    <row r="17" spans="2:11" ht="12.75" customHeight="1" x14ac:dyDescent="0.2">
      <c r="B17" s="37">
        <v>30</v>
      </c>
      <c r="C17" s="12" t="str">
        <f>VLOOKUP(B17,'Mitarbeiter Löhne'!$A$2:$E$22,2,FALSE)</f>
        <v>Herr</v>
      </c>
      <c r="D17" s="12" t="str">
        <f>VLOOKUP(B17,'Mitarbeiter Löhne'!$A$2:$E$22,3,FALSE)</f>
        <v>Paulsen</v>
      </c>
      <c r="E17" s="12" t="str">
        <f>VLOOKUP(B17,'Mitarbeiter Löhne'!$A$2:$E$22,4,FALSE)</f>
        <v>Einkauf</v>
      </c>
      <c r="F17" s="12" t="str">
        <f>VLOOKUP(B17,'Mitarbeiter Löhne'!$A$2:$E$22,5,FALSE)</f>
        <v>I</v>
      </c>
      <c r="G17" s="12">
        <v>80</v>
      </c>
      <c r="H17" s="26">
        <f t="shared" si="0"/>
        <v>18.5</v>
      </c>
      <c r="I17" s="26">
        <f t="shared" si="1"/>
        <v>0</v>
      </c>
      <c r="J17" s="17">
        <f t="shared" si="2"/>
        <v>1480</v>
      </c>
      <c r="K17" s="29">
        <f t="shared" si="3"/>
        <v>2.404041388496337E-2</v>
      </c>
    </row>
    <row r="18" spans="2:11" ht="12.75" customHeight="1" x14ac:dyDescent="0.2">
      <c r="B18" s="37">
        <v>31</v>
      </c>
      <c r="C18" s="12" t="str">
        <f>VLOOKUP(B18,'Mitarbeiter Löhne'!$A$2:$E$22,2,FALSE)</f>
        <v>Frau</v>
      </c>
      <c r="D18" s="12" t="str">
        <f>VLOOKUP(B18,'Mitarbeiter Löhne'!$A$2:$E$22,3,FALSE)</f>
        <v>Raudis</v>
      </c>
      <c r="E18" s="12" t="str">
        <f>VLOOKUP(B18,'Mitarbeiter Löhne'!$A$2:$E$22,4,FALSE)</f>
        <v>Verwaltung</v>
      </c>
      <c r="F18" s="12" t="str">
        <f>VLOOKUP(B18,'Mitarbeiter Löhne'!$A$2:$E$22,5,FALSE)</f>
        <v>I</v>
      </c>
      <c r="G18" s="12">
        <v>160</v>
      </c>
      <c r="H18" s="26">
        <f t="shared" si="0"/>
        <v>18.5</v>
      </c>
      <c r="I18" s="26">
        <f t="shared" si="1"/>
        <v>0</v>
      </c>
      <c r="J18" s="17">
        <f t="shared" si="2"/>
        <v>2960</v>
      </c>
      <c r="K18" s="29">
        <f t="shared" si="3"/>
        <v>4.808082776992674E-2</v>
      </c>
    </row>
    <row r="19" spans="2:11" ht="12.75" customHeight="1" x14ac:dyDescent="0.2">
      <c r="B19" s="37">
        <v>32</v>
      </c>
      <c r="C19" s="12" t="str">
        <f>VLOOKUP(B19,'Mitarbeiter Löhne'!$A$2:$E$22,2,FALSE)</f>
        <v>Herr</v>
      </c>
      <c r="D19" s="12" t="str">
        <f>VLOOKUP(B19,'Mitarbeiter Löhne'!$A$2:$E$22,3,FALSE)</f>
        <v>Oscas</v>
      </c>
      <c r="E19" s="12" t="str">
        <f>VLOOKUP(B19,'Mitarbeiter Löhne'!$A$2:$E$22,4,FALSE)</f>
        <v>Verwaltung</v>
      </c>
      <c r="F19" s="12" t="str">
        <f>VLOOKUP(B19,'Mitarbeiter Löhne'!$A$2:$E$22,5,FALSE)</f>
        <v>II</v>
      </c>
      <c r="G19" s="12">
        <v>80</v>
      </c>
      <c r="H19" s="26">
        <f t="shared" si="0"/>
        <v>21.6</v>
      </c>
      <c r="I19" s="26">
        <f t="shared" si="1"/>
        <v>0</v>
      </c>
      <c r="J19" s="17">
        <f t="shared" si="2"/>
        <v>1728</v>
      </c>
      <c r="K19" s="29">
        <f t="shared" si="3"/>
        <v>2.8068807562984261E-2</v>
      </c>
    </row>
    <row r="20" spans="2:11" ht="12.75" customHeight="1" x14ac:dyDescent="0.2">
      <c r="B20" s="37">
        <v>36</v>
      </c>
      <c r="C20" s="12" t="str">
        <f>VLOOKUP(B20,'Mitarbeiter Löhne'!$A$2:$E$22,2,FALSE)</f>
        <v>Herr</v>
      </c>
      <c r="D20" s="12" t="str">
        <f>VLOOKUP(B20,'Mitarbeiter Löhne'!$A$2:$E$22,3,FALSE)</f>
        <v>Imann</v>
      </c>
      <c r="E20" s="12" t="str">
        <f>VLOOKUP(B20,'Mitarbeiter Löhne'!$A$2:$E$22,4,FALSE)</f>
        <v>Verwaltung</v>
      </c>
      <c r="F20" s="12" t="str">
        <f>VLOOKUP(B20,'Mitarbeiter Löhne'!$A$2:$E$22,5,FALSE)</f>
        <v>III</v>
      </c>
      <c r="G20" s="12">
        <v>150</v>
      </c>
      <c r="H20" s="26">
        <f t="shared" si="0"/>
        <v>24.8</v>
      </c>
      <c r="I20" s="26">
        <f t="shared" si="1"/>
        <v>0</v>
      </c>
      <c r="J20" s="17">
        <f t="shared" si="2"/>
        <v>3720</v>
      </c>
      <c r="K20" s="29">
        <f t="shared" si="3"/>
        <v>6.0425905170313335E-2</v>
      </c>
    </row>
    <row r="21" spans="2:11" ht="12.75" customHeight="1" x14ac:dyDescent="0.2">
      <c r="B21" s="37">
        <v>38</v>
      </c>
      <c r="C21" s="12" t="str">
        <f>VLOOKUP(B21,'Mitarbeiter Löhne'!$A$2:$E$22,2,FALSE)</f>
        <v>Frau</v>
      </c>
      <c r="D21" s="12" t="str">
        <f>VLOOKUP(B21,'Mitarbeiter Löhne'!$A$2:$E$22,3,FALSE)</f>
        <v>Münch</v>
      </c>
      <c r="E21" s="12" t="str">
        <f>VLOOKUP(B21,'Mitarbeiter Löhne'!$A$2:$E$22,4,FALSE)</f>
        <v>Fertigung</v>
      </c>
      <c r="F21" s="12" t="str">
        <f>VLOOKUP(B21,'Mitarbeiter Löhne'!$A$2:$E$22,5,FALSE)</f>
        <v>I</v>
      </c>
      <c r="G21" s="12">
        <v>80</v>
      </c>
      <c r="H21" s="26">
        <f t="shared" si="0"/>
        <v>18.5</v>
      </c>
      <c r="I21" s="26">
        <f t="shared" si="1"/>
        <v>250</v>
      </c>
      <c r="J21" s="17">
        <f t="shared" si="2"/>
        <v>1730</v>
      </c>
      <c r="K21" s="29">
        <f t="shared" si="3"/>
        <v>2.8101294608774752E-2</v>
      </c>
    </row>
    <row r="22" spans="2:11" ht="12.75" customHeight="1" x14ac:dyDescent="0.2">
      <c r="B22" s="37">
        <v>41</v>
      </c>
      <c r="C22" s="12" t="str">
        <f>VLOOKUP(B22,'Mitarbeiter Löhne'!$A$2:$E$22,2,FALSE)</f>
        <v>Frau</v>
      </c>
      <c r="D22" s="12" t="str">
        <f>VLOOKUP(B22,'Mitarbeiter Löhne'!$A$2:$E$22,3,FALSE)</f>
        <v>Helm</v>
      </c>
      <c r="E22" s="12" t="str">
        <f>VLOOKUP(B22,'Mitarbeiter Löhne'!$A$2:$E$22,4,FALSE)</f>
        <v>Fertigung</v>
      </c>
      <c r="F22" s="12" t="str">
        <f>VLOOKUP(B22,'Mitarbeiter Löhne'!$A$2:$E$22,5,FALSE)</f>
        <v>III</v>
      </c>
      <c r="G22" s="12">
        <v>140</v>
      </c>
      <c r="H22" s="26">
        <f t="shared" si="0"/>
        <v>24.8</v>
      </c>
      <c r="I22" s="26">
        <f t="shared" si="1"/>
        <v>250</v>
      </c>
      <c r="J22" s="17">
        <f t="shared" si="2"/>
        <v>3722</v>
      </c>
      <c r="K22" s="29">
        <f t="shared" si="3"/>
        <v>6.0458392216103829E-2</v>
      </c>
    </row>
    <row r="23" spans="2:11" ht="12.75" customHeight="1" x14ac:dyDescent="0.2">
      <c r="B23" s="37">
        <v>45</v>
      </c>
      <c r="C23" s="12" t="str">
        <f>VLOOKUP(B23,'Mitarbeiter Löhne'!$A$2:$E$22,2,FALSE)</f>
        <v>Frau</v>
      </c>
      <c r="D23" s="12" t="str">
        <f>VLOOKUP(B23,'Mitarbeiter Löhne'!$A$2:$E$22,3,FALSE)</f>
        <v>Wolf</v>
      </c>
      <c r="E23" s="12" t="str">
        <f>VLOOKUP(B23,'Mitarbeiter Löhne'!$A$2:$E$22,4,FALSE)</f>
        <v>Fertigung</v>
      </c>
      <c r="F23" s="12" t="str">
        <f>VLOOKUP(B23,'Mitarbeiter Löhne'!$A$2:$E$22,5,FALSE)</f>
        <v>II</v>
      </c>
      <c r="G23" s="12">
        <v>80</v>
      </c>
      <c r="H23" s="26">
        <f t="shared" si="0"/>
        <v>21.6</v>
      </c>
      <c r="I23" s="26">
        <f t="shared" si="1"/>
        <v>250</v>
      </c>
      <c r="J23" s="17">
        <f t="shared" si="2"/>
        <v>1978</v>
      </c>
      <c r="K23" s="29">
        <f t="shared" si="3"/>
        <v>3.2129688286795639E-2</v>
      </c>
    </row>
    <row r="24" spans="2:11" ht="12.75" customHeight="1" x14ac:dyDescent="0.2">
      <c r="B24" s="37">
        <v>46</v>
      </c>
      <c r="C24" s="12" t="str">
        <f>VLOOKUP(B24,'Mitarbeiter Löhne'!$A$2:$E$22,2,FALSE)</f>
        <v>Herr</v>
      </c>
      <c r="D24" s="12" t="str">
        <f>VLOOKUP(B24,'Mitarbeiter Löhne'!$A$2:$E$22,3,FALSE)</f>
        <v>Tisch</v>
      </c>
      <c r="E24" s="12" t="str">
        <f>VLOOKUP(B24,'Mitarbeiter Löhne'!$A$2:$E$22,4,FALSE)</f>
        <v>Fertigung</v>
      </c>
      <c r="F24" s="12" t="str">
        <f>VLOOKUP(B24,'Mitarbeiter Löhne'!$A$2:$E$22,5,FALSE)</f>
        <v>I</v>
      </c>
      <c r="G24" s="12">
        <v>100</v>
      </c>
      <c r="H24" s="26">
        <f t="shared" si="0"/>
        <v>18.5</v>
      </c>
      <c r="I24" s="26">
        <f t="shared" si="1"/>
        <v>250</v>
      </c>
      <c r="J24" s="17">
        <f t="shared" si="2"/>
        <v>2100</v>
      </c>
      <c r="K24" s="29">
        <f t="shared" si="3"/>
        <v>3.4111398080015592E-2</v>
      </c>
    </row>
    <row r="25" spans="2:11" ht="12.75" customHeight="1" x14ac:dyDescent="0.2">
      <c r="B25" s="37">
        <v>48</v>
      </c>
      <c r="C25" s="12" t="str">
        <f>VLOOKUP(B25,'Mitarbeiter Löhne'!$A$2:$E$22,2,FALSE)</f>
        <v>Herr</v>
      </c>
      <c r="D25" s="12" t="str">
        <f>VLOOKUP(B25,'Mitarbeiter Löhne'!$A$2:$E$22,3,FALSE)</f>
        <v>Klaus</v>
      </c>
      <c r="E25" s="12" t="str">
        <f>VLOOKUP(B25,'Mitarbeiter Löhne'!$A$2:$E$22,4,FALSE)</f>
        <v>Einkauf</v>
      </c>
      <c r="F25" s="12" t="str">
        <f>VLOOKUP(B25,'Mitarbeiter Löhne'!$A$2:$E$22,5,FALSE)</f>
        <v>II</v>
      </c>
      <c r="G25" s="12">
        <v>150</v>
      </c>
      <c r="H25" s="26">
        <f t="shared" si="0"/>
        <v>21.6</v>
      </c>
      <c r="I25" s="26">
        <f t="shared" si="1"/>
        <v>0</v>
      </c>
      <c r="J25" s="17">
        <f t="shared" si="2"/>
        <v>3240</v>
      </c>
      <c r="K25" s="29">
        <f t="shared" si="3"/>
        <v>5.2629014180595485E-2</v>
      </c>
    </row>
    <row r="26" spans="2:11" ht="12.75" customHeight="1" x14ac:dyDescent="0.2">
      <c r="B26" s="37">
        <v>50</v>
      </c>
      <c r="C26" s="12" t="str">
        <f>VLOOKUP(B26,'Mitarbeiter Löhne'!$A$2:$E$22,2,FALSE)</f>
        <v>Frau</v>
      </c>
      <c r="D26" s="12" t="str">
        <f>VLOOKUP(B26,'Mitarbeiter Löhne'!$A$2:$E$22,3,FALSE)</f>
        <v>Glaser</v>
      </c>
      <c r="E26" s="12" t="str">
        <f>VLOOKUP(B26,'Mitarbeiter Löhne'!$A$2:$E$22,4,FALSE)</f>
        <v>Einkauf</v>
      </c>
      <c r="F26" s="12" t="str">
        <f>VLOOKUP(B26,'Mitarbeiter Löhne'!$A$2:$E$22,5,FALSE)</f>
        <v>IV</v>
      </c>
      <c r="G26" s="12">
        <v>100</v>
      </c>
      <c r="H26" s="26">
        <f t="shared" si="0"/>
        <v>27.5</v>
      </c>
      <c r="I26" s="26">
        <f t="shared" si="1"/>
        <v>0</v>
      </c>
      <c r="J26" s="17">
        <f t="shared" si="2"/>
        <v>2750</v>
      </c>
      <c r="K26" s="29">
        <f t="shared" si="3"/>
        <v>4.4669687961925185E-2</v>
      </c>
    </row>
    <row r="28" spans="2:11" ht="12.75" customHeight="1" x14ac:dyDescent="0.2">
      <c r="I28" s="27" t="s">
        <v>89</v>
      </c>
      <c r="J28" s="28">
        <f>SUM(J6:J27)</f>
        <v>61563</v>
      </c>
    </row>
    <row r="29" spans="2:11" ht="15.75" customHeight="1" x14ac:dyDescent="0.2">
      <c r="B29" s="16" t="s">
        <v>70</v>
      </c>
      <c r="C29" s="18" t="s">
        <v>75</v>
      </c>
    </row>
    <row r="30" spans="2:11" ht="12.75" customHeight="1" x14ac:dyDescent="0.2">
      <c r="B30" s="15" t="s">
        <v>71</v>
      </c>
      <c r="C30" s="17">
        <v>18.5</v>
      </c>
    </row>
    <row r="31" spans="2:11" ht="12.75" customHeight="1" x14ac:dyDescent="0.2">
      <c r="B31" s="15" t="s">
        <v>72</v>
      </c>
      <c r="C31" s="17">
        <v>21.6</v>
      </c>
    </row>
    <row r="32" spans="2:11" ht="12.75" customHeight="1" x14ac:dyDescent="0.2">
      <c r="B32" s="15" t="s">
        <v>73</v>
      </c>
      <c r="C32" s="17">
        <v>24.8</v>
      </c>
    </row>
    <row r="33" spans="2:3" ht="12.75" customHeight="1" x14ac:dyDescent="0.2">
      <c r="B33" s="15" t="s">
        <v>74</v>
      </c>
      <c r="C33" s="17">
        <v>27.5</v>
      </c>
    </row>
  </sheetData>
  <sortState xmlns:xlrd2="http://schemas.microsoft.com/office/spreadsheetml/2017/richdata2" ref="B6:K26">
    <sortCondition ref="B6:B26"/>
  </sortState>
  <mergeCells count="1">
    <mergeCell ref="B2:G2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72" fitToWidth="2" orientation="landscape" r:id="rId1"/>
  <headerFooter alignWithMargins="0">
    <oddHeader>&amp;CVorname Nachname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7CB5-DEFA-4C8C-817F-E0F1F6D89367}">
  <dimension ref="A1:G29"/>
  <sheetViews>
    <sheetView tabSelected="1" zoomScaleNormal="100" workbookViewId="0">
      <selection activeCell="M2" sqref="M2"/>
    </sheetView>
  </sheetViews>
  <sheetFormatPr baseColWidth="10" defaultColWidth="11.42578125" defaultRowHeight="12.75" customHeight="1" x14ac:dyDescent="0.2"/>
  <cols>
    <col min="1" max="1" width="5.140625" style="4" customWidth="1"/>
    <col min="2" max="2" width="27.5703125" style="3" bestFit="1" customWidth="1"/>
    <col min="3" max="6" width="12.7109375" style="3" customWidth="1"/>
    <col min="7" max="16384" width="11.42578125" style="3"/>
  </cols>
  <sheetData>
    <row r="1" spans="1:7" ht="12.75" customHeight="1" x14ac:dyDescent="0.2">
      <c r="A1" s="4" t="s">
        <v>3</v>
      </c>
    </row>
    <row r="2" spans="1:7" ht="18" customHeight="1" x14ac:dyDescent="0.25">
      <c r="B2" s="41" t="s">
        <v>91</v>
      </c>
      <c r="C2" s="41"/>
      <c r="D2" s="41"/>
      <c r="E2" s="41"/>
      <c r="F2" s="41"/>
      <c r="G2" s="24"/>
    </row>
    <row r="5" spans="1:7" ht="14.45" customHeight="1" x14ac:dyDescent="0.2">
      <c r="B5" s="19"/>
      <c r="C5" s="23" t="s">
        <v>77</v>
      </c>
      <c r="D5" s="23" t="s">
        <v>78</v>
      </c>
      <c r="E5" s="23" t="s">
        <v>79</v>
      </c>
      <c r="F5" s="23" t="s">
        <v>80</v>
      </c>
    </row>
    <row r="6" spans="1:7" ht="14.45" customHeight="1" x14ac:dyDescent="0.2">
      <c r="B6" s="14" t="s">
        <v>92</v>
      </c>
      <c r="C6" s="33">
        <f>SUMIF('Stundenabrechnung Arbeiter'!$F$6:$F$26,"I",'Stundenabrechnung Arbeiter'!$J$6:$J$26)</f>
        <v>20020</v>
      </c>
      <c r="D6" s="33">
        <f>SUMIF('Stundenabrechnung Arbeiter'!$F$6:$F$26,"II",'Stundenabrechnung Arbeiter'!$J$6:$J$26)</f>
        <v>14258</v>
      </c>
      <c r="E6" s="33">
        <f>SUMIF('Stundenabrechnung Arbeiter'!$F$6:$F$26,"III",'Stundenabrechnung Arbeiter'!$J$6:$J$26)</f>
        <v>11410</v>
      </c>
      <c r="F6" s="33">
        <f>SUMIF('Stundenabrechnung Arbeiter'!$F$6:$F$26,"IV",'Stundenabrechnung Arbeiter'!$J$6:$J$26)</f>
        <v>15875</v>
      </c>
    </row>
    <row r="7" spans="1:7" ht="14.45" customHeight="1" x14ac:dyDescent="0.2">
      <c r="B7" s="14" t="s">
        <v>76</v>
      </c>
      <c r="C7" s="30">
        <f>SUMIF('Stundenabrechnung Arbeiter'!$F$6:$F$26,"I",'Stundenabrechnung Arbeiter'!$G$6:$G$26)</f>
        <v>1020</v>
      </c>
      <c r="D7" s="30">
        <f>SUMIF('Stundenabrechnung Arbeiter'!$F$6:$F$26,"II",'Stundenabrechnung Arbeiter'!$G$6:$G$26)</f>
        <v>630</v>
      </c>
      <c r="E7" s="30">
        <f>SUMIF('Stundenabrechnung Arbeiter'!$F$6:$F$26,"III",'Stundenabrechnung Arbeiter'!$G$6:$G$26)</f>
        <v>450</v>
      </c>
      <c r="F7" s="30">
        <f>SUMIF('Stundenabrechnung Arbeiter'!$F$6:$F$26,"IV",'Stundenabrechnung Arbeiter'!$G$6:$G$26)</f>
        <v>550</v>
      </c>
    </row>
    <row r="8" spans="1:7" ht="14.45" customHeight="1" x14ac:dyDescent="0.2">
      <c r="B8" s="14" t="s">
        <v>81</v>
      </c>
      <c r="C8" s="30">
        <f>COUNTIF('Stundenabrechnung Arbeiter'!$F$6:$F$26,"I")</f>
        <v>8</v>
      </c>
      <c r="D8" s="30">
        <f>COUNTIF('Stundenabrechnung Arbeiter'!$F$6:$F$26,"II")</f>
        <v>6</v>
      </c>
      <c r="E8" s="30">
        <f>COUNTIF('Stundenabrechnung Arbeiter'!$F$6:$F$26,"III")</f>
        <v>3</v>
      </c>
      <c r="F8" s="30">
        <f>COUNTIF('Stundenabrechnung Arbeiter'!$F$6:$F$26,"IV")</f>
        <v>4</v>
      </c>
    </row>
    <row r="11" spans="1:7" ht="12.75" customHeight="1" x14ac:dyDescent="0.2">
      <c r="B11" s="11"/>
      <c r="C11" s="11"/>
    </row>
    <row r="12" spans="1:7" ht="15" customHeight="1" x14ac:dyDescent="0.2">
      <c r="B12" s="19"/>
      <c r="C12" s="23" t="s">
        <v>1</v>
      </c>
      <c r="D12" s="23" t="s">
        <v>16</v>
      </c>
      <c r="E12" s="23" t="s">
        <v>12</v>
      </c>
      <c r="F12" s="23" t="s">
        <v>2</v>
      </c>
    </row>
    <row r="13" spans="1:7" ht="15" customHeight="1" x14ac:dyDescent="0.2">
      <c r="B13" s="14" t="s">
        <v>82</v>
      </c>
      <c r="C13" s="33">
        <f>SUMIF('Stundenabrechnung Arbeiter'!$E$6:$E$26,Auswertung!C$12,'Stundenabrechnung Arbeiter'!$J$6:$J$26)</f>
        <v>14028</v>
      </c>
      <c r="D13" s="33">
        <f>SUMIF('Stundenabrechnung Arbeiter'!$E$6:$E$26,Auswertung!D$12,'Stundenabrechnung Arbeiter'!$J$6:$J$26)</f>
        <v>32411</v>
      </c>
      <c r="E13" s="33">
        <f>SUMIF('Stundenabrechnung Arbeiter'!$E$6:$E$26,Auswertung!E$12,'Stundenabrechnung Arbeiter'!$J$6:$J$26)</f>
        <v>10136</v>
      </c>
      <c r="F13" s="33">
        <f>SUMIF('Stundenabrechnung Arbeiter'!$E$6:$E$26,Auswertung!F$12,'Stundenabrechnung Arbeiter'!$J$6:$J$26)</f>
        <v>4988</v>
      </c>
    </row>
    <row r="14" spans="1:7" ht="15" customHeight="1" x14ac:dyDescent="0.2">
      <c r="B14" s="14" t="s">
        <v>76</v>
      </c>
      <c r="C14" s="30">
        <f>SUMIF('Stundenabrechnung Arbeiter'!$E$6:$E$26,Auswertung!C$12,'Stundenabrechnung Arbeiter'!$G$6:$G$26)</f>
        <v>630</v>
      </c>
      <c r="D14" s="30">
        <f>SUMIF('Stundenabrechnung Arbeiter'!$E$6:$E$26,Auswertung!D$12,'Stundenabrechnung Arbeiter'!$G$6:$G$26)</f>
        <v>1310</v>
      </c>
      <c r="E14" s="30">
        <f>SUMIF('Stundenabrechnung Arbeiter'!$E$6:$E$26,Auswertung!E$12,'Stundenabrechnung Arbeiter'!$G$6:$G$26)</f>
        <v>470</v>
      </c>
      <c r="F14" s="30">
        <f>SUMIF('Stundenabrechnung Arbeiter'!$E$6:$E$26,Auswertung!F$12,'Stundenabrechnung Arbeiter'!$G$6:$G$26)</f>
        <v>240</v>
      </c>
    </row>
    <row r="15" spans="1:7" ht="15" customHeight="1" x14ac:dyDescent="0.2">
      <c r="B15" s="14" t="s">
        <v>81</v>
      </c>
      <c r="C15" s="13">
        <f>COUNTIF('Stundenabrechnung Arbeiter'!$E$6:$E$26,Auswertung!C12)</f>
        <v>5</v>
      </c>
      <c r="D15" s="13">
        <f>COUNTIF('Stundenabrechnung Arbeiter'!$E$6:$E$26,Auswertung!D12)</f>
        <v>10</v>
      </c>
      <c r="E15" s="13">
        <f>COUNTIF('Stundenabrechnung Arbeiter'!$E$6:$E$26,Auswertung!E12)</f>
        <v>4</v>
      </c>
      <c r="F15" s="13">
        <f>COUNTIF('Stundenabrechnung Arbeiter'!$E$6:$E$26,Auswertung!F12)</f>
        <v>2</v>
      </c>
    </row>
    <row r="18" spans="2:6" ht="15" customHeight="1" x14ac:dyDescent="0.2">
      <c r="B18" s="19" t="s">
        <v>83</v>
      </c>
      <c r="C18" s="23" t="s">
        <v>77</v>
      </c>
      <c r="D18" s="23" t="s">
        <v>78</v>
      </c>
      <c r="E18" s="23" t="s">
        <v>79</v>
      </c>
      <c r="F18" s="23" t="s">
        <v>80</v>
      </c>
    </row>
    <row r="19" spans="2:6" ht="15" customHeight="1" x14ac:dyDescent="0.2">
      <c r="B19" s="14" t="s">
        <v>84</v>
      </c>
      <c r="C19" s="13">
        <f>C7/C8</f>
        <v>127.5</v>
      </c>
      <c r="D19" s="13">
        <f>D7/D8</f>
        <v>105</v>
      </c>
      <c r="E19" s="13">
        <f t="shared" ref="E19:F19" si="0">E7/E8</f>
        <v>150</v>
      </c>
      <c r="F19" s="13">
        <f t="shared" si="0"/>
        <v>137.5</v>
      </c>
    </row>
    <row r="21" spans="2:6" ht="14.45" customHeight="1" x14ac:dyDescent="0.2">
      <c r="B21" s="19" t="s">
        <v>83</v>
      </c>
      <c r="C21" s="23" t="s">
        <v>1</v>
      </c>
      <c r="D21" s="23" t="s">
        <v>16</v>
      </c>
      <c r="E21" s="23" t="s">
        <v>12</v>
      </c>
      <c r="F21" s="23" t="s">
        <v>2</v>
      </c>
    </row>
    <row r="22" spans="2:6" ht="14.45" customHeight="1" x14ac:dyDescent="0.2">
      <c r="B22" s="14" t="s">
        <v>84</v>
      </c>
      <c r="C22" s="31">
        <f>C14/C15</f>
        <v>126</v>
      </c>
      <c r="D22" s="31">
        <f t="shared" ref="D22:F22" si="1">D14/D15</f>
        <v>131</v>
      </c>
      <c r="E22" s="31">
        <f t="shared" si="1"/>
        <v>117.5</v>
      </c>
      <c r="F22" s="31">
        <f t="shared" si="1"/>
        <v>120</v>
      </c>
    </row>
    <row r="29" spans="2:6" ht="15.75" customHeight="1" x14ac:dyDescent="0.2"/>
  </sheetData>
  <mergeCells count="1">
    <mergeCell ref="B2:F2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Header>&amp;L&amp;D&amp;CVorname Nachname&amp;R&amp;A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6834E-02FE-43C8-B7F6-BA0817ECCD4B}">
  <sheetPr>
    <pageSetUpPr fitToPage="1"/>
  </sheetPr>
  <dimension ref="A1:G29"/>
  <sheetViews>
    <sheetView showFormulas="1" zoomScaleNormal="100" workbookViewId="0">
      <selection activeCell="B7" sqref="B7"/>
    </sheetView>
  </sheetViews>
  <sheetFormatPr baseColWidth="10" defaultColWidth="11.42578125" defaultRowHeight="12.75" customHeight="1" x14ac:dyDescent="0.2"/>
  <cols>
    <col min="1" max="1" width="3.7109375" style="4" customWidth="1"/>
    <col min="2" max="2" width="13.85546875" style="3" bestFit="1" customWidth="1"/>
    <col min="3" max="4" width="55.28515625" style="3" bestFit="1" customWidth="1"/>
    <col min="5" max="6" width="7.7109375" style="3" customWidth="1"/>
    <col min="7" max="16384" width="11.42578125" style="3"/>
  </cols>
  <sheetData>
    <row r="1" spans="1:7" ht="12.75" customHeight="1" x14ac:dyDescent="0.2">
      <c r="A1" s="4" t="s">
        <v>3</v>
      </c>
    </row>
    <row r="2" spans="1:7" ht="18" customHeight="1" x14ac:dyDescent="0.25">
      <c r="B2" s="41" t="s">
        <v>91</v>
      </c>
      <c r="C2" s="41"/>
      <c r="D2" s="41"/>
      <c r="E2" s="41"/>
      <c r="F2" s="41"/>
      <c r="G2" s="24"/>
    </row>
    <row r="5" spans="1:7" ht="14.45" customHeight="1" x14ac:dyDescent="0.2">
      <c r="B5" s="19"/>
      <c r="C5" s="23" t="s">
        <v>77</v>
      </c>
      <c r="D5" s="23" t="s">
        <v>78</v>
      </c>
      <c r="E5" s="23" t="s">
        <v>79</v>
      </c>
      <c r="F5" s="23" t="s">
        <v>80</v>
      </c>
    </row>
    <row r="6" spans="1:7" ht="14.45" customHeight="1" x14ac:dyDescent="0.2">
      <c r="B6" s="14" t="s">
        <v>92</v>
      </c>
      <c r="C6" s="26">
        <f>SUMIF('Stundenabrechnung Arbeiter'!$F$6:$F$26,"I",'Stundenabrechnung Arbeiter'!$J$6:$J$26)</f>
        <v>20020</v>
      </c>
      <c r="D6" s="26">
        <f>SUMIF('Stundenabrechnung Arbeiter'!$F$6:$F$26,"II",'Stundenabrechnung Arbeiter'!$J$6:$J$26)</f>
        <v>14258</v>
      </c>
      <c r="E6" s="26">
        <f>SUMIF('Stundenabrechnung Arbeiter'!$F$6:$F$26,"III",'Stundenabrechnung Arbeiter'!$J$6:$J$26)</f>
        <v>11410</v>
      </c>
      <c r="F6" s="26">
        <f>SUMIF('Stundenabrechnung Arbeiter'!$F$6:$F$26,"IV",'Stundenabrechnung Arbeiter'!$J$6:$J$26)</f>
        <v>15875</v>
      </c>
    </row>
    <row r="7" spans="1:7" ht="14.45" customHeight="1" x14ac:dyDescent="0.2">
      <c r="B7" s="14" t="s">
        <v>76</v>
      </c>
      <c r="C7" s="30">
        <f>SUMIF('Stundenabrechnung Arbeiter'!$F$6:$F$26,"I",'Stundenabrechnung Arbeiter'!$G$6:$G$26)</f>
        <v>1020</v>
      </c>
      <c r="D7" s="30">
        <f>SUMIF('Stundenabrechnung Arbeiter'!$F$6:$F$26,"II",'Stundenabrechnung Arbeiter'!$G$6:$G$26)</f>
        <v>630</v>
      </c>
      <c r="E7" s="30">
        <f>SUMIF('Stundenabrechnung Arbeiter'!$F$6:$F$26,"III",'Stundenabrechnung Arbeiter'!$G$6:$G$26)</f>
        <v>450</v>
      </c>
      <c r="F7" s="30">
        <f>SUMIF('Stundenabrechnung Arbeiter'!$F$6:$F$26,"IV",'Stundenabrechnung Arbeiter'!$G$6:$G$26)</f>
        <v>550</v>
      </c>
    </row>
    <row r="8" spans="1:7" ht="14.45" customHeight="1" x14ac:dyDescent="0.2">
      <c r="B8" s="14" t="s">
        <v>81</v>
      </c>
      <c r="C8" s="30">
        <f>COUNTIF('Stundenabrechnung Arbeiter'!$F$6:$F$26,"I")</f>
        <v>8</v>
      </c>
      <c r="D8" s="30">
        <f>COUNTIF('Stundenabrechnung Arbeiter'!$F$6:$F$26,"II")</f>
        <v>6</v>
      </c>
      <c r="E8" s="30">
        <f>COUNTIF('Stundenabrechnung Arbeiter'!$F$6:$F$26,"III")</f>
        <v>3</v>
      </c>
      <c r="F8" s="30">
        <f>COUNTIF('Stundenabrechnung Arbeiter'!$F$6:$F$26,"IV")</f>
        <v>4</v>
      </c>
    </row>
    <row r="11" spans="1:7" ht="12.75" customHeight="1" x14ac:dyDescent="0.2">
      <c r="B11" s="11"/>
      <c r="C11" s="11"/>
    </row>
    <row r="12" spans="1:7" ht="15" customHeight="1" x14ac:dyDescent="0.2">
      <c r="B12" s="19"/>
      <c r="C12" s="23" t="s">
        <v>1</v>
      </c>
      <c r="D12" s="23" t="s">
        <v>16</v>
      </c>
      <c r="E12" s="23" t="s">
        <v>12</v>
      </c>
      <c r="F12" s="23" t="s">
        <v>2</v>
      </c>
    </row>
    <row r="13" spans="1:7" ht="15" customHeight="1" x14ac:dyDescent="0.2">
      <c r="B13" s="14" t="s">
        <v>82</v>
      </c>
      <c r="C13" s="26">
        <f>SUMIF('Stundenabrechnung Arbeiter'!$E$6:$E$26,'Formeln Auswertung'!C$12,'Stundenabrechnung Arbeiter'!$J$6:$J$26)</f>
        <v>14028</v>
      </c>
      <c r="D13" s="26">
        <f>SUMIF('Stundenabrechnung Arbeiter'!$E$6:$E$26,'Formeln Auswertung'!D$12,'Stundenabrechnung Arbeiter'!$J$6:$J$26)</f>
        <v>32411</v>
      </c>
      <c r="E13" s="26">
        <f>SUMIF('Stundenabrechnung Arbeiter'!$E$6:$E$26,'Formeln Auswertung'!E$12,'Stundenabrechnung Arbeiter'!$J$6:$J$26)</f>
        <v>10136</v>
      </c>
      <c r="F13" s="26">
        <f>SUMIF('Stundenabrechnung Arbeiter'!$E$6:$E$26,'Formeln Auswertung'!F$12,'Stundenabrechnung Arbeiter'!$J$6:$J$26)</f>
        <v>4988</v>
      </c>
    </row>
    <row r="14" spans="1:7" ht="15" customHeight="1" x14ac:dyDescent="0.2">
      <c r="B14" s="14" t="s">
        <v>76</v>
      </c>
      <c r="C14" s="30">
        <f>SUMIF('Stundenabrechnung Arbeiter'!$E$6:$E$26,'Formeln Auswertung'!C$12,'Stundenabrechnung Arbeiter'!$G$6:$G$26)</f>
        <v>630</v>
      </c>
      <c r="D14" s="30">
        <f>SUMIF('Stundenabrechnung Arbeiter'!$E$6:$E$26,'Formeln Auswertung'!D$12,'Stundenabrechnung Arbeiter'!$G$6:$G$26)</f>
        <v>1310</v>
      </c>
      <c r="E14" s="30">
        <f>SUMIF('Stundenabrechnung Arbeiter'!$E$6:$E$26,'Formeln Auswertung'!E$12,'Stundenabrechnung Arbeiter'!$G$6:$G$26)</f>
        <v>470</v>
      </c>
      <c r="F14" s="30">
        <f>SUMIF('Stundenabrechnung Arbeiter'!$E$6:$E$26,'Formeln Auswertung'!F$12,'Stundenabrechnung Arbeiter'!$G$6:$G$26)</f>
        <v>240</v>
      </c>
    </row>
    <row r="15" spans="1:7" ht="15" customHeight="1" x14ac:dyDescent="0.2">
      <c r="B15" s="14" t="s">
        <v>81</v>
      </c>
      <c r="C15" s="13">
        <f>COUNTIF('Stundenabrechnung Arbeiter'!$E$6:$E$26,'Formeln Auswertung'!C12)</f>
        <v>5</v>
      </c>
      <c r="D15" s="13">
        <f>COUNTIF('Stundenabrechnung Arbeiter'!$E$6:$E$26,'Formeln Auswertung'!D12)</f>
        <v>10</v>
      </c>
      <c r="E15" s="13">
        <f>COUNTIF('Stundenabrechnung Arbeiter'!$E$6:$E$26,'Formeln Auswertung'!E12)</f>
        <v>4</v>
      </c>
      <c r="F15" s="13">
        <f>COUNTIF('Stundenabrechnung Arbeiter'!$E$6:$E$26,'Formeln Auswertung'!F12)</f>
        <v>2</v>
      </c>
    </row>
    <row r="18" spans="2:6" ht="15" customHeight="1" x14ac:dyDescent="0.2">
      <c r="B18" s="19" t="s">
        <v>83</v>
      </c>
      <c r="C18" s="23" t="s">
        <v>77</v>
      </c>
      <c r="D18" s="23" t="s">
        <v>78</v>
      </c>
      <c r="E18" s="23" t="s">
        <v>79</v>
      </c>
      <c r="F18" s="23" t="s">
        <v>80</v>
      </c>
    </row>
    <row r="19" spans="2:6" ht="15" customHeight="1" x14ac:dyDescent="0.2">
      <c r="B19" s="14" t="s">
        <v>84</v>
      </c>
      <c r="C19" s="13">
        <f>C7/C8</f>
        <v>127.5</v>
      </c>
      <c r="D19" s="13">
        <f t="shared" ref="D19:F19" si="0">D7/D8</f>
        <v>105</v>
      </c>
      <c r="E19" s="13">
        <f t="shared" si="0"/>
        <v>150</v>
      </c>
      <c r="F19" s="13">
        <f t="shared" si="0"/>
        <v>137.5</v>
      </c>
    </row>
    <row r="21" spans="2:6" ht="14.45" customHeight="1" x14ac:dyDescent="0.2">
      <c r="B21" s="19" t="s">
        <v>83</v>
      </c>
      <c r="C21" s="23" t="s">
        <v>1</v>
      </c>
      <c r="D21" s="23" t="s">
        <v>16</v>
      </c>
      <c r="E21" s="23" t="s">
        <v>12</v>
      </c>
      <c r="F21" s="23" t="s">
        <v>2</v>
      </c>
    </row>
    <row r="22" spans="2:6" ht="14.45" customHeight="1" x14ac:dyDescent="0.2">
      <c r="B22" s="14" t="s">
        <v>84</v>
      </c>
      <c r="C22" s="31">
        <f>C14/C15</f>
        <v>126</v>
      </c>
      <c r="D22" s="31">
        <f t="shared" ref="D22:F22" si="1">D14/D15</f>
        <v>131</v>
      </c>
      <c r="E22" s="31">
        <f t="shared" si="1"/>
        <v>117.5</v>
      </c>
      <c r="F22" s="31">
        <f t="shared" si="1"/>
        <v>120</v>
      </c>
    </row>
    <row r="29" spans="2:6" ht="15.75" customHeight="1" x14ac:dyDescent="0.2"/>
  </sheetData>
  <mergeCells count="1">
    <mergeCell ref="B2:F2"/>
  </mergeCells>
  <printOptions horizontalCentered="1" headings="1" gridLines="1"/>
  <pageMargins left="0.59055118110236227" right="0.59055118110236227" top="0.98425196850393704" bottom="0.98425196850393704" header="0.51181102362204722" footer="0.51181102362204722"/>
  <pageSetup paperSize="9" scale="34" fitToWidth="2" orientation="portrait" r:id="rId1"/>
  <headerFooter alignWithMargins="0">
    <oddHeader>&amp;L&amp;D&amp;CVorname Nachname&amp;R&amp;A</oddHeader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d4f3a413-b4f9-412a-a1c2-9f6e8871fcf0</BSO999929>
</file>

<file path=customXml/itemProps1.xml><?xml version="1.0" encoding="utf-8"?>
<ds:datastoreItem xmlns:ds="http://schemas.openxmlformats.org/officeDocument/2006/customXml" ds:itemID="{82DE960A-D58C-4B49-B87E-60A97DA2E2B4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Mitarbeiter Löhne</vt:lpstr>
      <vt:lpstr>Mitarbeiter Gehälter</vt:lpstr>
      <vt:lpstr>Stundenabrechnung Arbeiter</vt:lpstr>
      <vt:lpstr>Formeln Stundenabrechnung</vt:lpstr>
      <vt:lpstr>Auswertung</vt:lpstr>
      <vt:lpstr>Formeln Auswertung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2016-07-05T06:33:22Z</dcterms:created>
  <dcterms:modified xsi:type="dcterms:W3CDTF">2024-07-23T07:39:20Z</dcterms:modified>
</cp:coreProperties>
</file>